
<file path=[Content_Types].xml><?xml version="1.0" encoding="utf-8"?>
<Types xmlns="http://schemas.openxmlformats.org/package/2006/content-type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amort\Downloads\"/>
    </mc:Choice>
  </mc:AlternateContent>
  <xr:revisionPtr revIDLastSave="0" documentId="8_{46424521-10BF-446E-89B6-02085CC8931A}" xr6:coauthVersionLast="47" xr6:coauthVersionMax="47" xr10:uidLastSave="{00000000-0000-0000-0000-000000000000}"/>
  <workbookProtection workbookAlgorithmName="SHA-512" workbookHashValue="TcnKBtM7NEq/eA0eoipR4akWsbOm05Lw87+aLsNl7u46X/RVd48QhCQ9s1Hlzi8TWKmqFK/qXe5imY8Vla3pFg==" workbookSaltValue="ku+ncTC0GmqEjVnVdzkVZA==" workbookSpinCount="100000" lockStructure="1"/>
  <bookViews>
    <workbookView xWindow="-108" yWindow="-108" windowWidth="23256" windowHeight="12456" xr2:uid="{8570C537-16A0-EC49-9DC7-AA87FE7EC707}"/>
  </bookViews>
  <sheets>
    <sheet name="R-VALUE CALCULATOR" sheetId="1" r:id="rId1"/>
    <sheet name="HEATING FLOOR SYSTEMS" sheetId="5" state="hidden" r:id="rId2"/>
    <sheet name="FOUNDATION TYPES" sheetId="3" state="hidden" r:id="rId3"/>
    <sheet name="WALL TYPES" sheetId="4" state="hidden" r:id="rId4"/>
    <sheet name="CLIMATE ZONES" sheetId="2" state="hidden" r:id="rId5"/>
    <sheet name="SOLUTIONS" sheetId="8" state="hidden" r:id="rId6"/>
    <sheet name="Images" sheetId="7" state="hidden" r:id="rId7"/>
    <sheet name="R-VALUES" sheetId="9" state="hidden" r:id="rId8"/>
  </sheets>
  <definedNames>
    <definedName name="BE">Images!$B$17</definedName>
    <definedName name="BEUE">Images!$B$18</definedName>
    <definedName name="BEUS">Images!$B$19</definedName>
    <definedName name="BEUSX">Images!$B$20</definedName>
    <definedName name="BLANK">Images!$A$15</definedName>
    <definedName name="BN">Images!$B$16</definedName>
    <definedName name="Council">'CLIMATE ZONES'!$B$5:$E$82</definedName>
    <definedName name="Foundation_type">'R-VALUE CALCULATOR'!$C$29</definedName>
    <definedName name="Local_Authority">'R-VALUE CALCULATOR'!$C$26</definedName>
    <definedName name="Locked">Images!$A$1</definedName>
    <definedName name="Pictures">INDIRECT('R-VALUE CALCULATOR'!$C$155)</definedName>
    <definedName name="_xlnm.Print_Area" localSheetId="0">'R-VALUE CALCULATOR'!$B$2:$J$105</definedName>
    <definedName name="unlocked">Images!$B$1</definedName>
    <definedName name="WE">Images!$A$17</definedName>
    <definedName name="WEUE">Images!$A$18</definedName>
    <definedName name="WEUS">Images!$A$19</definedName>
    <definedName name="WEUSX">Images!$A$20</definedName>
    <definedName name="WN">Images!$A$16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9" i="1" l="1"/>
  <c r="C30" i="1"/>
  <c r="D32" i="9"/>
  <c r="E32" i="9"/>
  <c r="F32" i="9"/>
  <c r="G32" i="9"/>
  <c r="H32" i="9"/>
  <c r="I32" i="9"/>
  <c r="J32" i="9"/>
  <c r="K32" i="9"/>
  <c r="L32" i="9"/>
  <c r="C32" i="9"/>
  <c r="D31" i="9"/>
  <c r="E31" i="9"/>
  <c r="F31" i="9"/>
  <c r="G31" i="9"/>
  <c r="H31" i="9"/>
  <c r="I31" i="9"/>
  <c r="J31" i="9"/>
  <c r="K31" i="9"/>
  <c r="L31" i="9"/>
  <c r="C31" i="9"/>
  <c r="D30" i="9"/>
  <c r="E30" i="9"/>
  <c r="F30" i="9"/>
  <c r="G30" i="9"/>
  <c r="H30" i="9"/>
  <c r="I30" i="9"/>
  <c r="J30" i="9"/>
  <c r="K30" i="9"/>
  <c r="L30" i="9"/>
  <c r="C30" i="9"/>
  <c r="H23" i="1" l="1"/>
  <c r="D47" i="1"/>
  <c r="D32" i="1"/>
  <c r="E32" i="1" s="1"/>
  <c r="E29" i="1"/>
  <c r="D26" i="1"/>
  <c r="E26" i="1" s="1"/>
  <c r="C141" i="1" l="1"/>
  <c r="C143" i="1" s="1" a="1"/>
  <c r="C143" i="1" s="1"/>
  <c r="D41" i="1"/>
  <c r="E41" i="1" s="1"/>
  <c r="B125" i="1"/>
  <c r="B124" i="1"/>
  <c r="D38" i="1"/>
  <c r="E38" i="1" s="1"/>
  <c r="D35" i="1"/>
  <c r="E35" i="1" s="1"/>
  <c r="E47" i="1"/>
  <c r="I17" i="1"/>
  <c r="C154" i="1" l="1"/>
  <c r="C155" i="1" s="1"/>
  <c r="C131" i="1"/>
  <c r="D132" i="1"/>
  <c r="C136" i="1"/>
  <c r="C137" i="1" s="1" a="1"/>
  <c r="C137" i="1" s="1"/>
  <c r="D142" i="1"/>
  <c r="D137" i="1"/>
  <c r="C142" i="1" a="1"/>
  <c r="C142" i="1" s="1"/>
  <c r="H20" i="1"/>
  <c r="E141" i="1" l="1"/>
  <c r="C138" i="1" a="1"/>
  <c r="C138" i="1" s="1"/>
  <c r="E131" i="1"/>
  <c r="E136" i="1"/>
  <c r="C133" i="1" a="1"/>
  <c r="C133" i="1" s="1"/>
  <c r="C132" i="1" a="1"/>
  <c r="C132" i="1" s="1"/>
  <c r="E138" i="1" l="1" a="1"/>
  <c r="E138" i="1" s="1"/>
  <c r="E133" i="1" a="1"/>
  <c r="E133" i="1" s="1"/>
  <c r="E137" i="1" a="1"/>
  <c r="E137" i="1" s="1"/>
  <c r="E132" i="1" a="1"/>
  <c r="E132" i="1" s="1"/>
  <c r="E142" i="1" a="1"/>
  <c r="E142" i="1" s="1"/>
  <c r="E143" i="1" a="1"/>
  <c r="E143" i="1" s="1"/>
  <c r="D143" i="1" l="1"/>
  <c r="G152" i="1" s="1"/>
  <c r="D133" i="1"/>
  <c r="D138" i="1"/>
  <c r="G151" i="1" s="1"/>
  <c r="D144" i="1" l="1"/>
  <c r="D139" i="1"/>
  <c r="H27" i="1" s="1"/>
  <c r="C127" i="1" l="1"/>
  <c r="B127" i="1"/>
  <c r="H30" i="1"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<sst xmlns="http://schemas.openxmlformats.org/spreadsheetml/2006/main" count="273" uniqueCount="166">
  <si>
    <t>districts</t>
  </si>
  <si>
    <t>id</t>
  </si>
  <si>
    <t>name</t>
  </si>
  <si>
    <t>heating</t>
  </si>
  <si>
    <t>no_heating</t>
  </si>
  <si>
    <t>Climate_Zone</t>
  </si>
  <si>
    <t>Ashburton District Council</t>
  </si>
  <si>
    <t>Auckland Council</t>
  </si>
  <si>
    <t>Bay of Plenty Regional Council</t>
  </si>
  <si>
    <t>Buller District Council</t>
  </si>
  <si>
    <t>Canterbury Regional Council</t>
  </si>
  <si>
    <t>Carterton District Council</t>
  </si>
  <si>
    <t>Central Hawke's Bay District Council</t>
  </si>
  <si>
    <t>Central Otago District Council</t>
  </si>
  <si>
    <t>Chatham Islands Council</t>
  </si>
  <si>
    <t>Christchurch City Council</t>
  </si>
  <si>
    <t>Clutha District Council</t>
  </si>
  <si>
    <t>Dunedin City Council</t>
  </si>
  <si>
    <t>Far North District Council</t>
  </si>
  <si>
    <t>Gisborne District Council</t>
  </si>
  <si>
    <t>Gore District Council</t>
  </si>
  <si>
    <t>Grey District Council</t>
  </si>
  <si>
    <t>Hamilton City Council</t>
  </si>
  <si>
    <t>Hastings District Council</t>
  </si>
  <si>
    <t>Hauraki District Council</t>
  </si>
  <si>
    <t>Hawke's Bay Regional Council</t>
  </si>
  <si>
    <t>Horowhenua District Council</t>
  </si>
  <si>
    <t>Hurunui District Council</t>
  </si>
  <si>
    <t>Hutt City Council</t>
  </si>
  <si>
    <t>Invercargill City Council</t>
  </si>
  <si>
    <t>Kaikoura District Council</t>
  </si>
  <si>
    <t>Kaipara District Council</t>
  </si>
  <si>
    <t>Kapiti Coast District Council</t>
  </si>
  <si>
    <t>Kawerau District Council</t>
  </si>
  <si>
    <t>Mackenzie District Council</t>
  </si>
  <si>
    <t>Manawatu District Council</t>
  </si>
  <si>
    <t>Manawatu-Wanganui Regional Council</t>
  </si>
  <si>
    <t>Marlborough District Council</t>
  </si>
  <si>
    <t>Masterton District Council</t>
  </si>
  <si>
    <t>Matamata-Piako District Council</t>
  </si>
  <si>
    <t>Napier City Council</t>
  </si>
  <si>
    <t>Nelson City Council</t>
  </si>
  <si>
    <t>New Plymouth District Council</t>
  </si>
  <si>
    <t>Northland Regional Council</t>
  </si>
  <si>
    <t>Opotiki District Council</t>
  </si>
  <si>
    <t>Otago Regional Council</t>
  </si>
  <si>
    <t>Otorohanga District Council</t>
  </si>
  <si>
    <t>Palmerston North City Council</t>
  </si>
  <si>
    <t>Porirua City Council</t>
  </si>
  <si>
    <t>Queenstown-Lakes District Council</t>
  </si>
  <si>
    <t>Rangitikei District Council</t>
  </si>
  <si>
    <t>Rotorua District Council</t>
  </si>
  <si>
    <t>Ruapehu District Council</t>
  </si>
  <si>
    <t>Selwyn District Council</t>
  </si>
  <si>
    <t>South Taranaki District Council</t>
  </si>
  <si>
    <t>South Waikato District Council</t>
  </si>
  <si>
    <t>South Wairarapa District Council</t>
  </si>
  <si>
    <t>Southland District Council</t>
  </si>
  <si>
    <t>Southland Regional Council</t>
  </si>
  <si>
    <t>Stratford District Council</t>
  </si>
  <si>
    <t>Taranaki Regional Council</t>
  </si>
  <si>
    <t>Tararua District Council</t>
  </si>
  <si>
    <t>Tasman District Council</t>
  </si>
  <si>
    <t>Taupo District Council</t>
  </si>
  <si>
    <t>Tauranga City Council</t>
  </si>
  <si>
    <t>Thames-Coromandel District Council</t>
  </si>
  <si>
    <t>Timaru District Council</t>
  </si>
  <si>
    <t>Upper Hutt City Council</t>
  </si>
  <si>
    <t>Waikato District Council</t>
  </si>
  <si>
    <t>Waikato Regional Council</t>
  </si>
  <si>
    <t>Waimakariri District Council</t>
  </si>
  <si>
    <t>Waimate District Council</t>
  </si>
  <si>
    <t>Waipa District Council</t>
  </si>
  <si>
    <t>Wairoa District Council</t>
  </si>
  <si>
    <t>Waitaki District Council</t>
  </si>
  <si>
    <t>Waitomo District Council</t>
  </si>
  <si>
    <t>Wellington City Council</t>
  </si>
  <si>
    <t>Wellington Regional Council</t>
  </si>
  <si>
    <t>West Coast Regional Council</t>
  </si>
  <si>
    <t>Western Bay of Plenty District Council</t>
  </si>
  <si>
    <t>Westland District Council</t>
  </si>
  <si>
    <t>Whakatane District Council</t>
  </si>
  <si>
    <t>Whanganui District Council</t>
  </si>
  <si>
    <t>Whangarei District Council</t>
  </si>
  <si>
    <t>Local Authority</t>
  </si>
  <si>
    <t>Client</t>
  </si>
  <si>
    <t>(optional)</t>
  </si>
  <si>
    <t>Job Number</t>
  </si>
  <si>
    <t>Address</t>
  </si>
  <si>
    <t>(click and select from dropdown)</t>
  </si>
  <si>
    <t>Foundation Type</t>
  </si>
  <si>
    <t>305 mm RibRaft® (Polystryrene Pods)</t>
  </si>
  <si>
    <t>BIAX® 500</t>
  </si>
  <si>
    <t>RibRaft® XPod™</t>
  </si>
  <si>
    <t>Foundation types</t>
  </si>
  <si>
    <t>Wall Type</t>
  </si>
  <si>
    <t>Wall types</t>
  </si>
  <si>
    <t>90-140mm Timber Frame with Weatherboard Cladding</t>
  </si>
  <si>
    <t>90-140mm Timber Frame with Brick Veneer</t>
  </si>
  <si>
    <t>HEATING FLOOR SYSTEMS</t>
  </si>
  <si>
    <t>None</t>
  </si>
  <si>
    <t>Embedded within the Foundation</t>
  </si>
  <si>
    <t>Heating Floor System</t>
  </si>
  <si>
    <t>Perimeter Length to INTERIOR Edge (m)</t>
  </si>
  <si>
    <t>Part of Perimeter without edge insulation (% of total Perimeter)</t>
  </si>
  <si>
    <t>Solutions</t>
  </si>
  <si>
    <r>
      <t xml:space="preserve">Wall Type: 90-140 mm Timber Frame + </t>
    </r>
    <r>
      <rPr>
        <i/>
        <sz val="12"/>
        <color theme="1"/>
        <rFont val="Calibri"/>
        <family val="2"/>
        <scheme val="minor"/>
      </rPr>
      <t>Weatherboard</t>
    </r>
  </si>
  <si>
    <r>
      <t xml:space="preserve">Foundation Type: Polystyrene Waffle Slab </t>
    </r>
    <r>
      <rPr>
        <b/>
        <sz val="12"/>
        <color rgb="FFC00000"/>
        <rFont val="Calibri (Body)"/>
      </rPr>
      <t>(220 Pod / 305 mm total depth)</t>
    </r>
  </si>
  <si>
    <r>
      <t>R-Values (m</t>
    </r>
    <r>
      <rPr>
        <vertAlign val="superscript"/>
        <sz val="12"/>
        <color theme="1"/>
        <rFont val="Calibri (Body)"/>
      </rPr>
      <t>2</t>
    </r>
    <r>
      <rPr>
        <sz val="12"/>
        <color theme="1"/>
        <rFont val="Calibri"/>
        <family val="2"/>
        <scheme val="minor"/>
      </rPr>
      <t>KW</t>
    </r>
    <r>
      <rPr>
        <vertAlign val="superscript"/>
        <sz val="12"/>
        <color theme="1"/>
        <rFont val="Calibri (Body)"/>
      </rPr>
      <t>-1</t>
    </r>
    <r>
      <rPr>
        <sz val="12"/>
        <color theme="1"/>
        <rFont val="Calibri"/>
        <family val="2"/>
        <scheme val="minor"/>
      </rPr>
      <t xml:space="preserve">) </t>
    </r>
  </si>
  <si>
    <t>A/P Ratio</t>
  </si>
  <si>
    <t>No insulation</t>
  </si>
  <si>
    <t>EdgeBoard™</t>
  </si>
  <si>
    <t>EdgeBoard™ + 25 mm thk. EPS VH Grade under the edge beams only</t>
  </si>
  <si>
    <t>EdgeBoard™ + 50 mm thk. EPS H Grade under slab</t>
  </si>
  <si>
    <t>EdgeBoard™ + 75 mm thk. XPS under slab</t>
  </si>
  <si>
    <r>
      <t xml:space="preserve">Foundation Type: Polystyrene Waffle Slab </t>
    </r>
    <r>
      <rPr>
        <b/>
        <sz val="12"/>
        <color rgb="FFC00000"/>
        <rFont val="Calibri (Body)"/>
      </rPr>
      <t>(300 Pod / 385 mm total depth)</t>
    </r>
  </si>
  <si>
    <t>EdgeBoard™ R1 + 50 mm thk. XPS under ribs and edge beams only</t>
  </si>
  <si>
    <r>
      <t xml:space="preserve">Wall Type: 90-140 mm Timber Frame + </t>
    </r>
    <r>
      <rPr>
        <i/>
        <sz val="12"/>
        <color theme="1"/>
        <rFont val="Calibri"/>
        <family val="2"/>
        <scheme val="minor"/>
      </rPr>
      <t>Brick Veneer</t>
    </r>
  </si>
  <si>
    <t>Insulation Configuration</t>
  </si>
  <si>
    <t xml:space="preserve">Your Project is in </t>
  </si>
  <si>
    <t>Climate Zone 1</t>
  </si>
  <si>
    <t>The Miniimum R-Value for this Climate Zone is</t>
  </si>
  <si>
    <t xml:space="preserve">Has a calculated Interior A/P Ratio of </t>
  </si>
  <si>
    <t>The R-value for your selected solution is:</t>
  </si>
  <si>
    <t xml:space="preserve">In some respects, the drawings presented in this document are be considered an illustration and they are not intended to be used for construction. </t>
  </si>
  <si>
    <t xml:space="preserve">This document shall be read in conjunction with the construction drawings produced by chartered professionals. </t>
  </si>
  <si>
    <t>Notes</t>
  </si>
  <si>
    <t xml:space="preserve">From time to time a revision of this tool may be released. Always check on www.edgeboard.co.nz the latest version before use. </t>
  </si>
  <si>
    <t xml:space="preserve">When foil insulation is used, the compliance with the NZBC is demonstrated via an alternative solution (ISO6946) as this product falls outside the scope of MBIE H1 Acceptable Solutions or Verification Methods. </t>
  </si>
  <si>
    <t>Disclaimer</t>
  </si>
  <si>
    <t>Anyone who distributes this document must be a suitably qualified professional who agrees with this disclaimer.</t>
  </si>
  <si>
    <t xml:space="preserve">                                           I    info@edgeboard.co.nz - c/o BDO WELLINGTON LIMITED, Level 1, 50 Customhouse Quay, Wellington, 6143 , New Zealand </t>
  </si>
  <si>
    <t xml:space="preserve">The recommended solution provided with this report can be used as part of a Building Consent application, however, Green Building Solutions Limited (GBSL) accepts no liability for Building Code compliance or </t>
  </si>
  <si>
    <t xml:space="preserve">thermal performance of the selected solution. GBSL also accepts on liability through misrepresentation of improper use of this tool to obtain or prove Building Code compliance. </t>
  </si>
  <si>
    <t>In some respects, this drawing is to be considered an illustration. Always refer to product specifications, structural and architectural drawings for measurements and construction details.</t>
  </si>
  <si>
    <t>Climate Zone 5</t>
  </si>
  <si>
    <t>Climate Zone 4</t>
  </si>
  <si>
    <t>Climate Zone 2</t>
  </si>
  <si>
    <t>Climate Zone 3</t>
  </si>
  <si>
    <t>Climate Zone 6</t>
  </si>
  <si>
    <r>
      <t>m</t>
    </r>
    <r>
      <rPr>
        <vertAlign val="superscript"/>
        <sz val="10"/>
        <color theme="1"/>
        <rFont val="Calibri"/>
        <family val="2"/>
      </rPr>
      <t>2</t>
    </r>
    <r>
      <rPr>
        <sz val="10"/>
        <color theme="1"/>
        <rFont val="Calibri"/>
        <family val="2"/>
      </rPr>
      <t>KW</t>
    </r>
    <r>
      <rPr>
        <vertAlign val="superscript"/>
        <sz val="10"/>
        <color theme="1"/>
        <rFont val="Calibri"/>
        <family val="2"/>
      </rPr>
      <t>-1</t>
    </r>
  </si>
  <si>
    <r>
      <t>Floor Area to INTERIOR Edge (m</t>
    </r>
    <r>
      <rPr>
        <vertAlign val="superscript"/>
        <sz val="10"/>
        <color theme="1"/>
        <rFont val="Calibri"/>
        <family val="2"/>
      </rPr>
      <t>2</t>
    </r>
    <r>
      <rPr>
        <sz val="10"/>
        <color theme="1"/>
        <rFont val="Calibri"/>
        <family val="2"/>
      </rPr>
      <t>)</t>
    </r>
  </si>
  <si>
    <t>Wall Type: 90-140 mm Timber Frame</t>
  </si>
  <si>
    <t>Foundation Type: BIAX500</t>
  </si>
  <si>
    <t>EdgeBoard™ + Firth Thermox DPM</t>
  </si>
  <si>
    <r>
      <t>This tool applies the methodology as described in the Building Code amendment H1 Energy Efficiency - 5th edition H1/AS1 and H1/VM1 for all housing and buildings up to 300 m</t>
    </r>
    <r>
      <rPr>
        <vertAlign val="superscript"/>
        <sz val="12"/>
        <color theme="1"/>
        <rFont val="Calibri"/>
        <family val="2"/>
      </rPr>
      <t>2</t>
    </r>
    <r>
      <rPr>
        <sz val="12"/>
        <color theme="1"/>
        <rFont val="Calibri"/>
        <family val="2"/>
      </rPr>
      <t xml:space="preserve">. </t>
    </r>
  </si>
  <si>
    <t>WN = Weatherboard - No insulation</t>
  </si>
  <si>
    <t>WE = Weatherboard - EdgeBoard</t>
  </si>
  <si>
    <t>WEUE = Weatherboard - EdgeBoard + Under Edgebeam</t>
  </si>
  <si>
    <t>WEUS = Weatherboard - EdgeBoard + Under Slab</t>
  </si>
  <si>
    <t>WEUSX = Weatherboard - EdgeBoard + Under Slab XPS</t>
  </si>
  <si>
    <t>BN = Brick Veneer - No insulation</t>
  </si>
  <si>
    <t>BE = Brick Veneer - EdgeBoard</t>
  </si>
  <si>
    <t xml:space="preserve">BEUE = Brick Veneer - EdgeBoard + Under Edgebeam </t>
  </si>
  <si>
    <t>BEUS = Brick Veneer - EdgeBoard + Under Slab</t>
  </si>
  <si>
    <t>BEUSX = Brick Veneer - EdgeBoard + Under Slab XPS</t>
  </si>
  <si>
    <t>N</t>
  </si>
  <si>
    <t>E</t>
  </si>
  <si>
    <t>EUE</t>
  </si>
  <si>
    <t>EUS</t>
  </si>
  <si>
    <t>EUSX</t>
  </si>
  <si>
    <t>Your selected solution is:</t>
  </si>
  <si>
    <t>All Checked</t>
  </si>
  <si>
    <t>EdgeBoard™ + Firth Thermox DPM + 20 mm thk. EPS H Grade under slab</t>
  </si>
  <si>
    <t>Firth Thermox DPM</t>
  </si>
  <si>
    <r>
      <rPr>
        <b/>
        <sz val="30"/>
        <color theme="1"/>
        <rFont val="Calibri"/>
        <family val="2"/>
      </rPr>
      <t xml:space="preserve">R-Value Calculator </t>
    </r>
    <r>
      <rPr>
        <sz val="12"/>
        <color theme="1"/>
        <rFont val="Calibri"/>
        <family val="2"/>
      </rPr>
      <t>(Version 03.23)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</si>
</sst>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font>
      <sz val="12"/>
      <color theme="1"/>
      <name val="Calibri"/>
      <family val="2"/>
      <scheme val="minor"/>
    </font>
    <font>
      <b/>
      <sz val="12"/>
      <color theme="1"/>
      <name val="Calibri"/>
      <family val="2"/>
      <scheme val="minor"/>
    </font>
    <font>
      <sz val="12"/>
      <color theme="0"/>
      <name val="Calibri"/>
      <family val="2"/>
      <scheme val="minor"/>
    </font>
    <font>
      <sz val="12"/>
      <color theme="1"/>
      <name val="Arial"/>
      <family val="2"/>
    </font>
    <font>
      <sz val="12"/>
      <color rgb="FF000000"/>
      <name val="Arial"/>
      <family val="2"/>
    </font>
    <font>
      <b/>
      <sz val="10"/>
      <color rgb="FF000000"/>
      <name val="Arial"/>
      <family val="2"/>
    </font>
    <font>
      <sz val="10"/>
      <color rgb="FF000000"/>
      <name val="Arial"/>
      <family val="2"/>
    </font>
    <font>
      <i/>
      <sz val="12"/>
      <color theme="1"/>
      <name val="Calibri"/>
      <family val="2"/>
      <scheme val="minor"/>
    </font>
    <font>
      <b/>
      <sz val="12"/>
      <color rgb="FFC00000"/>
      <name val="Calibri (Body)"/>
    </font>
    <font>
      <vertAlign val="superscript"/>
      <sz val="12"/>
      <color theme="1"/>
      <name val="Calibri (Body)"/>
    </font>
    <font>
      <sz val="12"/>
      <color theme="1"/>
      <name val="Calibri"/>
      <family val="2"/>
    </font>
    <font>
      <b/>
      <sz val="19"/>
      <color theme="1"/>
      <name val="Calibri"/>
      <family val="2"/>
    </font>
    <font>
      <sz val="10"/>
      <color theme="1"/>
      <name val="Calibri"/>
      <family val="2"/>
    </font>
    <font>
      <b/>
      <sz val="12"/>
      <color theme="1"/>
      <name val="Calibri"/>
      <family val="2"/>
    </font>
    <font>
      <vertAlign val="superscript"/>
      <sz val="10"/>
      <color theme="1"/>
      <name val="Calibri"/>
      <family val="2"/>
    </font>
    <font>
      <sz val="10"/>
      <color rgb="FFC00000"/>
      <name val="Calibri"/>
      <family val="2"/>
    </font>
    <font>
      <sz val="12"/>
      <color rgb="FFC00000"/>
      <name val="Calibri"/>
      <family val="2"/>
    </font>
    <font>
      <b/>
      <sz val="6"/>
      <color theme="1"/>
      <name val="Calibri"/>
      <family val="2"/>
    </font>
    <font>
      <b/>
      <sz val="24"/>
      <color theme="1"/>
      <name val="Calibri"/>
      <family val="2"/>
    </font>
    <font>
      <sz val="11"/>
      <color theme="1"/>
      <name val="Calibri"/>
      <family val="2"/>
    </font>
    <font>
      <b/>
      <sz val="30"/>
      <color theme="1"/>
      <name val="Calibri"/>
      <family val="2"/>
    </font>
    <font>
      <vertAlign val="superscript"/>
      <sz val="12"/>
      <color theme="1"/>
      <name val="Calibri"/>
      <family val="2"/>
    </font>
    <font>
      <b/>
      <sz val="36"/>
      <color theme="0"/>
      <name val="Calibri"/>
      <family val="2"/>
    </font>
    <font>
      <sz val="12"/>
      <color theme="0"/>
      <name val="Calibri"/>
      <family val="2"/>
    </font>
    <font>
      <sz val="12"/>
      <name val="Calibri"/>
      <family val="2"/>
    </font>
    <font>
      <sz val="12"/>
      <color theme="0" tint="-4.9989318521683403E-2"/>
      <name val="Calibri"/>
      <family val="2"/>
    </font>
    <font>
      <sz val="12"/>
      <color rgb="FFFF0000"/>
      <name val="Calibri"/>
      <family val="2"/>
      <scheme val="minor"/>
    </font>
    <font>
      <sz val="10"/>
      <color theme="0"/>
      <name val="Calibri"/>
      <family val="2"/>
    </font>
    <font>
      <sz val="10"/>
      <color rgb="FFFF0000"/>
      <name val="Calibri"/>
      <family val="2"/>
    </font>
    <font>
      <sz val="12"/>
      <color theme="2"/>
      <name val="Calibri"/>
      <family val="2"/>
    </font>
    <font>
      <b/>
      <sz val="20"/>
      <color theme="2"/>
      <name val="Calibri"/>
      <family val="2"/>
    </font>
    <font>
      <sz val="12"/>
      <color theme="6" tint="0.79998168889431442"/>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6" tint="0.79998168889431442"/>
        <bgColor indexed="64"/>
      </patternFill>
    </fill>
  </fills>
  <borders count="16">
    <border>
      <left/>
      <right/>
      <top/>
      <bottom/>
      <diagonal/>
    </border>
    <border>
      <left style="thin">
        <color rgb="FFA5A5A5"/>
      </left>
      <right style="thin">
        <color rgb="FFA5A5A5"/>
      </right>
      <top style="thin">
        <color rgb="FFA5A5A5"/>
      </top>
      <bottom style="thin">
        <color rgb="FF3F3F3F"/>
      </bottom>
      <diagonal/>
    </border>
    <border>
      <left/>
      <right style="thin">
        <color rgb="FFA5A5A5"/>
      </right>
      <top style="thin">
        <color rgb="FFA5A5A5"/>
      </top>
      <bottom style="thin">
        <color rgb="FF3F3F3F"/>
      </bottom>
      <diagonal/>
    </border>
    <border>
      <left style="thin">
        <color rgb="FFA5A5A5"/>
      </left>
      <right style="thin">
        <color rgb="FF3F3F3F"/>
      </right>
      <top/>
      <bottom style="thin">
        <color rgb="FFA5A5A5"/>
      </bottom>
      <diagonal/>
    </border>
    <border>
      <left/>
      <right style="thin">
        <color rgb="FFA5A5A5"/>
      </right>
      <top/>
      <bottom style="thin">
        <color rgb="FFA5A5A5"/>
      </bottom>
      <diagonal/>
    </border>
    <border>
      <left/>
      <right/>
      <top/>
      <bottom style="thin">
        <color rgb="FFA5A5A5"/>
      </bottom>
      <diagonal/>
    </border>
    <border>
      <left/>
      <right style="thin">
        <color rgb="FFA5A5A5"/>
      </right>
      <top/>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top/>
      <bottom/>
      <diagonal/>
    </border>
    <border>
      <left/>
      <right style="thin">
        <color theme="2" tint="-9.9948118533890809E-2"/>
      </right>
      <top/>
      <bottom/>
      <diagonal/>
    </border>
    <border>
      <left style="thin">
        <color theme="2" tint="-9.9948118533890809E-2"/>
      </left>
      <right/>
      <top/>
      <bottom style="thin">
        <color theme="2" tint="-9.9948118533890809E-2"/>
      </bottom>
      <diagonal/>
    </border>
    <border>
      <left/>
      <right/>
      <top/>
      <bottom style="thin">
        <color theme="2" tint="-9.9948118533890809E-2"/>
      </bottom>
      <diagonal/>
    </border>
    <border>
      <left/>
      <right style="thin">
        <color theme="2" tint="-9.9948118533890809E-2"/>
      </right>
      <top/>
      <bottom style="thin">
        <color theme="2" tint="-9.9948118533890809E-2"/>
      </bottom>
      <diagonal/>
    </border>
  </borders>
  <cellStyleXfs count="1">
    <xf numFmtId="0" fontId="0" fillId="0" borderId="0"/>
  </cellStyleXfs>
  <cellXfs count="74">
    <xf numFmtId="0" fontId="0" fillId="0" borderId="0" xfId="0"/>
    <xf numFmtId="0" fontId="3" fillId="0" borderId="0" xfId="0" applyFont="1"/>
    <xf numFmtId="0" fontId="0" fillId="0" borderId="0" xfId="0" applyAlignment="1">
      <alignment horizontal="center" vertical="center"/>
    </xf>
    <xf numFmtId="49" fontId="5" fillId="0" borderId="1" xfId="0" applyNumberFormat="1" applyFont="1" applyBorder="1" applyAlignment="1">
      <alignment vertical="top"/>
    </xf>
    <xf numFmtId="49" fontId="5" fillId="0" borderId="2" xfId="0" applyNumberFormat="1" applyFont="1" applyBorder="1" applyAlignment="1">
      <alignment vertical="top"/>
    </xf>
    <xf numFmtId="0" fontId="5" fillId="0" borderId="3" xfId="0" applyFont="1" applyBorder="1" applyAlignment="1">
      <alignment vertical="top"/>
    </xf>
    <xf numFmtId="49" fontId="6" fillId="0" borderId="4" xfId="0" applyNumberFormat="1" applyFont="1" applyBorder="1" applyAlignment="1">
      <alignment vertical="top"/>
    </xf>
    <xf numFmtId="49" fontId="5" fillId="0" borderId="6" xfId="0" applyNumberFormat="1" applyFont="1" applyBorder="1" applyAlignment="1">
      <alignment vertical="top"/>
    </xf>
    <xf numFmtId="0" fontId="0" fillId="0" borderId="0" xfId="0" applyAlignment="1">
      <alignment horizontal="left" vertical="center"/>
    </xf>
    <xf numFmtId="0" fontId="1" fillId="0" borderId="0" xfId="0" applyFont="1" applyAlignment="1">
      <alignment horizontal="left" vertical="center"/>
    </xf>
    <xf numFmtId="0" fontId="2" fillId="4" borderId="0" xfId="0" applyFont="1" applyFill="1" applyAlignment="1">
      <alignment horizontal="right" vertical="center"/>
    </xf>
    <xf numFmtId="164" fontId="2" fillId="4" borderId="0" xfId="0" applyNumberFormat="1" applyFont="1" applyFill="1" applyAlignment="1">
      <alignment horizontal="center" vertical="center"/>
    </xf>
    <xf numFmtId="164" fontId="0" fillId="0" borderId="0" xfId="0" applyNumberFormat="1" applyAlignment="1">
      <alignment horizontal="center" vertical="center"/>
    </xf>
    <xf numFmtId="0" fontId="6" fillId="0" borderId="4" xfId="0" applyFont="1" applyBorder="1" applyAlignment="1">
      <alignment vertical="top"/>
    </xf>
    <xf numFmtId="0" fontId="5" fillId="0" borderId="6" xfId="0" applyFont="1" applyBorder="1" applyAlignment="1">
      <alignment vertical="top"/>
    </xf>
    <xf numFmtId="0" fontId="7" fillId="0" borderId="0" xfId="0" applyFont="1"/>
    <xf numFmtId="0" fontId="10" fillId="0" borderId="0" xfId="0" applyFont="1"/>
    <xf numFmtId="0" fontId="26" fillId="0" borderId="0" xfId="0" applyFont="1"/>
    <xf numFmtId="0" fontId="10" fillId="5" borderId="0" xfId="0" applyFont="1" applyFill="1" applyProtection="1">
      <protection hidden="1"/>
    </xf>
    <xf numFmtId="0" fontId="10" fillId="5" borderId="0" xfId="0" applyFont="1" applyFill="1" applyAlignment="1" applyProtection="1">
      <alignment horizontal="left"/>
      <protection hidden="1"/>
    </xf>
    <xf numFmtId="0" fontId="10" fillId="3" borderId="8" xfId="0" applyFont="1" applyFill="1" applyBorder="1" applyProtection="1">
      <protection hidden="1"/>
    </xf>
    <xf numFmtId="0" fontId="10" fillId="3" borderId="9" xfId="0" applyFont="1" applyFill="1" applyBorder="1" applyProtection="1">
      <protection hidden="1"/>
    </xf>
    <xf numFmtId="0" fontId="10" fillId="3" borderId="9" xfId="0" applyFont="1" applyFill="1" applyBorder="1" applyAlignment="1" applyProtection="1">
      <alignment horizontal="left"/>
      <protection hidden="1"/>
    </xf>
    <xf numFmtId="0" fontId="10" fillId="3" borderId="10" xfId="0" applyFont="1" applyFill="1" applyBorder="1" applyProtection="1">
      <protection hidden="1"/>
    </xf>
    <xf numFmtId="0" fontId="10" fillId="3" borderId="11" xfId="0" applyFont="1" applyFill="1" applyBorder="1" applyProtection="1">
      <protection hidden="1"/>
    </xf>
    <xf numFmtId="0" fontId="10" fillId="3" borderId="0" xfId="0" applyFont="1" applyFill="1" applyProtection="1">
      <protection hidden="1"/>
    </xf>
    <xf numFmtId="0" fontId="10" fillId="3" borderId="0" xfId="0" applyFont="1" applyFill="1" applyAlignment="1" applyProtection="1">
      <alignment horizontal="left"/>
      <protection hidden="1"/>
    </xf>
    <xf numFmtId="0" fontId="10" fillId="3" borderId="12" xfId="0" applyFont="1" applyFill="1" applyBorder="1" applyProtection="1">
      <protection hidden="1"/>
    </xf>
    <xf numFmtId="0" fontId="11" fillId="3" borderId="0" xfId="0" applyFont="1" applyFill="1" applyAlignment="1" applyProtection="1">
      <alignment vertical="center"/>
      <protection hidden="1"/>
    </xf>
    <xf numFmtId="0" fontId="12" fillId="3" borderId="0" xfId="0" applyFont="1" applyFill="1" applyProtection="1">
      <protection hidden="1"/>
    </xf>
    <xf numFmtId="0" fontId="10" fillId="3" borderId="0" xfId="0" applyFont="1" applyFill="1" applyAlignment="1" applyProtection="1">
      <alignment horizontal="right"/>
      <protection hidden="1"/>
    </xf>
    <xf numFmtId="0" fontId="13" fillId="2" borderId="7" xfId="0" applyFont="1" applyFill="1" applyBorder="1" applyAlignment="1" applyProtection="1">
      <alignment horizontal="left" vertical="center" indent="1"/>
      <protection locked="0" hidden="1"/>
    </xf>
    <xf numFmtId="0" fontId="12" fillId="3" borderId="0" xfId="0" applyFont="1" applyFill="1" applyAlignment="1" applyProtection="1">
      <alignment vertical="center"/>
      <protection hidden="1"/>
    </xf>
    <xf numFmtId="0" fontId="23" fillId="3" borderId="0" xfId="0" applyFont="1" applyFill="1" applyProtection="1">
      <protection hidden="1"/>
    </xf>
    <xf numFmtId="0" fontId="28" fillId="3" borderId="0" xfId="0" applyFont="1" applyFill="1" applyAlignment="1" applyProtection="1">
      <alignment vertical="center"/>
      <protection hidden="1"/>
    </xf>
    <xf numFmtId="0" fontId="23" fillId="3" borderId="0" xfId="0" applyFont="1" applyFill="1" applyAlignment="1" applyProtection="1">
      <alignment horizontal="left"/>
      <protection hidden="1"/>
    </xf>
    <xf numFmtId="0" fontId="12" fillId="3" borderId="12" xfId="0" applyFont="1" applyFill="1" applyBorder="1" applyAlignment="1" applyProtection="1">
      <alignment vertical="center"/>
      <protection hidden="1"/>
    </xf>
    <xf numFmtId="0" fontId="16" fillId="3" borderId="0" xfId="0" applyFont="1" applyFill="1" applyAlignment="1" applyProtection="1">
      <alignment horizontal="left"/>
      <protection hidden="1"/>
    </xf>
    <xf numFmtId="0" fontId="27" fillId="3" borderId="0" xfId="0" applyFont="1" applyFill="1" applyAlignment="1" applyProtection="1">
      <alignment vertical="center"/>
      <protection hidden="1"/>
    </xf>
    <xf numFmtId="9" fontId="13" fillId="2" borderId="7" xfId="0" applyNumberFormat="1" applyFont="1" applyFill="1" applyBorder="1" applyAlignment="1" applyProtection="1">
      <alignment horizontal="left" vertical="center" indent="1"/>
      <protection locked="0" hidden="1"/>
    </xf>
    <xf numFmtId="0" fontId="15" fillId="3" borderId="0" xfId="0" applyFont="1" applyFill="1" applyAlignment="1" applyProtection="1">
      <alignment vertical="center"/>
      <protection hidden="1"/>
    </xf>
    <xf numFmtId="0" fontId="24" fillId="3" borderId="0" xfId="0" applyFont="1" applyFill="1" applyAlignment="1" applyProtection="1">
      <alignment horizontal="left"/>
      <protection hidden="1"/>
    </xf>
    <xf numFmtId="0" fontId="13" fillId="3" borderId="0" xfId="0" applyFont="1" applyFill="1" applyProtection="1">
      <protection hidden="1"/>
    </xf>
    <xf numFmtId="0" fontId="12" fillId="3" borderId="0" xfId="0" applyFont="1" applyFill="1" applyAlignment="1" applyProtection="1">
      <alignment horizontal="left"/>
      <protection hidden="1"/>
    </xf>
    <xf numFmtId="0" fontId="12" fillId="3" borderId="12" xfId="0" applyFont="1" applyFill="1" applyBorder="1" applyAlignment="1" applyProtection="1">
      <alignment horizontal="left"/>
      <protection hidden="1"/>
    </xf>
    <xf numFmtId="0" fontId="17" fillId="3" borderId="0" xfId="0" applyFont="1" applyFill="1" applyProtection="1">
      <protection hidden="1"/>
    </xf>
    <xf numFmtId="0" fontId="10" fillId="3" borderId="13" xfId="0" applyFont="1" applyFill="1" applyBorder="1" applyProtection="1">
      <protection hidden="1"/>
    </xf>
    <xf numFmtId="0" fontId="12" fillId="3" borderId="14" xfId="0" applyFont="1" applyFill="1" applyBorder="1" applyProtection="1">
      <protection hidden="1"/>
    </xf>
    <xf numFmtId="0" fontId="12" fillId="3" borderId="14" xfId="0" applyFont="1" applyFill="1" applyBorder="1" applyAlignment="1" applyProtection="1">
      <alignment horizontal="left"/>
      <protection hidden="1"/>
    </xf>
    <xf numFmtId="0" fontId="10" fillId="3" borderId="15" xfId="0" applyFont="1" applyFill="1" applyBorder="1" applyProtection="1">
      <protection hidden="1"/>
    </xf>
    <xf numFmtId="0" fontId="12" fillId="5" borderId="0" xfId="0" applyFont="1" applyFill="1" applyProtection="1">
      <protection hidden="1"/>
    </xf>
    <xf numFmtId="0" fontId="12" fillId="5" borderId="0" xfId="0" applyFont="1" applyFill="1" applyAlignment="1" applyProtection="1">
      <alignment horizontal="left"/>
      <protection hidden="1"/>
    </xf>
    <xf numFmtId="0" fontId="29" fillId="5" borderId="0" xfId="0" applyFont="1" applyFill="1" applyProtection="1">
      <protection hidden="1"/>
    </xf>
    <xf numFmtId="0" fontId="29" fillId="5" borderId="0" xfId="0" applyFont="1" applyFill="1" applyAlignment="1" applyProtection="1">
      <alignment horizontal="left"/>
      <protection hidden="1"/>
    </xf>
    <xf numFmtId="0" fontId="25" fillId="5" borderId="0" xfId="0" applyFont="1" applyFill="1" applyProtection="1">
      <protection hidden="1"/>
    </xf>
    <xf numFmtId="0" fontId="31" fillId="5" borderId="0" xfId="0" applyFont="1" applyFill="1" applyProtection="1">
      <protection hidden="1"/>
    </xf>
    <xf numFmtId="0" fontId="31" fillId="5" borderId="0" xfId="0" applyFont="1" applyFill="1" applyAlignment="1" applyProtection="1">
      <alignment horizontal="center"/>
      <protection hidden="1"/>
    </xf>
    <xf numFmtId="164" fontId="31" fillId="5" borderId="0" xfId="0" applyNumberFormat="1" applyFont="1" applyFill="1" applyAlignment="1" applyProtection="1">
      <alignment horizontal="center"/>
      <protection hidden="1"/>
    </xf>
    <xf numFmtId="2" fontId="31" fillId="5" borderId="0" xfId="0" applyNumberFormat="1" applyFont="1" applyFill="1" applyAlignment="1" applyProtection="1">
      <alignment horizontal="center"/>
      <protection hidden="1"/>
    </xf>
    <xf numFmtId="2" fontId="31" fillId="5" borderId="0" xfId="0" applyNumberFormat="1" applyFont="1" applyFill="1" applyProtection="1">
      <protection hidden="1"/>
    </xf>
    <xf numFmtId="2" fontId="29" fillId="5" borderId="0" xfId="0" applyNumberFormat="1" applyFont="1" applyFill="1" applyProtection="1">
      <protection hidden="1"/>
    </xf>
    <xf numFmtId="0" fontId="30" fillId="5" borderId="0" xfId="0" applyFont="1" applyFill="1" applyAlignment="1" applyProtection="1">
      <alignment horizontal="right" vertical="center" wrapText="1"/>
      <protection hidden="1"/>
    </xf>
    <xf numFmtId="0" fontId="12" fillId="3" borderId="12" xfId="0" applyFont="1" applyFill="1" applyBorder="1" applyAlignment="1" applyProtection="1">
      <alignment horizontal="left" vertical="center"/>
      <protection hidden="1"/>
    </xf>
    <xf numFmtId="0" fontId="10" fillId="3" borderId="0" xfId="0" applyFont="1" applyFill="1" applyAlignment="1" applyProtection="1">
      <alignment horizontal="left"/>
      <protection hidden="1"/>
    </xf>
    <xf numFmtId="0" fontId="10" fillId="3" borderId="12" xfId="0" applyFont="1" applyFill="1" applyBorder="1" applyAlignment="1" applyProtection="1">
      <alignment horizontal="left"/>
      <protection hidden="1"/>
    </xf>
    <xf numFmtId="164" fontId="22" fillId="3" borderId="0" xfId="0" applyNumberFormat="1" applyFont="1" applyFill="1" applyAlignment="1" applyProtection="1">
      <alignment horizontal="right" vertical="center"/>
      <protection hidden="1"/>
    </xf>
    <xf numFmtId="0" fontId="19" fillId="3" borderId="0" xfId="0" applyFont="1" applyFill="1" applyAlignment="1" applyProtection="1">
      <alignment horizontal="right" vertical="top" wrapText="1"/>
      <protection hidden="1"/>
    </xf>
    <xf numFmtId="0" fontId="12" fillId="3" borderId="0" xfId="0" applyFont="1" applyFill="1" applyAlignment="1" applyProtection="1">
      <alignment horizontal="right"/>
      <protection hidden="1"/>
    </xf>
    <xf numFmtId="0" fontId="12" fillId="3" borderId="0" xfId="0" applyFont="1" applyFill="1" applyAlignment="1" applyProtection="1">
      <alignment horizontal="center"/>
      <protection hidden="1"/>
    </xf>
    <xf numFmtId="0" fontId="12" fillId="3" borderId="12" xfId="0" applyFont="1" applyFill="1" applyBorder="1" applyAlignment="1" applyProtection="1">
      <alignment horizontal="center"/>
      <protection hidden="1"/>
    </xf>
    <xf numFmtId="0" fontId="18" fillId="3" borderId="0" xfId="0" applyFont="1" applyFill="1" applyAlignment="1" applyProtection="1">
      <alignment horizontal="right" vertical="center" wrapText="1"/>
      <protection hidden="1"/>
    </xf>
    <xf numFmtId="0" fontId="10" fillId="3" borderId="0" xfId="0" applyFont="1" applyFill="1" applyAlignment="1" applyProtection="1">
      <alignment horizontal="right"/>
      <protection hidden="1"/>
    </xf>
    <xf numFmtId="164" fontId="18" fillId="3" borderId="0" xfId="0" applyNumberFormat="1" applyFont="1" applyFill="1" applyAlignment="1" applyProtection="1">
      <alignment horizontal="right" vertical="center" wrapText="1"/>
      <protection hidden="1"/>
    </xf>
    <xf numFmtId="0" fontId="4" fillId="0" borderId="5" xfId="0" applyFont="1" applyBorder="1" applyAlignment="1">
      <alignment horizontal="center" vertical="center"/>
    </xf>
  </cellXfs>
  <cellStyles count="1">
    <cellStyle name="Normal" xfId="0" builtinId="0"/>
  </cellStyles>
  <dxfs count="3">
    <dxf>
      <font>
        <strike val="0"/>
        <color theme="0"/>
      </font>
      <fill>
        <patternFill>
          <bgColor rgb="FFC00000"/>
        </patternFill>
      </fill>
    </dxf>
    <dxf>
      <font>
        <strike val="0"/>
        <color theme="0"/>
      </font>
      <fill>
        <patternFill>
          <bgColor theme="9"/>
        </patternFill>
      </fill>
    </dxf>
    <dxf>
      <font>
        <strike val="0"/>
        <color theme="0"/>
      </font>
      <fill>
        <patternFill patternType="none">
          <bgColor auto="1"/>
        </patternFill>
      </fill>
    </dxf>
  </dxfs>
  <tableStyles count="0" defaultTableStyle="TableStyleMedium2" defaultPivotStyle="PivotStyleLight16"/>
  <colors>
    <mruColors>
      <color rgb="FF7282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jpg"/><Relationship Id="rId3" Type="http://schemas.openxmlformats.org/officeDocument/2006/relationships/image" Target="../media/image7.jpg"/><Relationship Id="rId7" Type="http://schemas.openxmlformats.org/officeDocument/2006/relationships/image" Target="../media/image11.jpg"/><Relationship Id="rId12" Type="http://schemas.openxmlformats.org/officeDocument/2006/relationships/image" Target="../media/image16.png"/><Relationship Id="rId2" Type="http://schemas.openxmlformats.org/officeDocument/2006/relationships/image" Target="../media/image6.jpeg"/><Relationship Id="rId1" Type="http://schemas.openxmlformats.org/officeDocument/2006/relationships/image" Target="../media/image5.jpeg"/><Relationship Id="rId6" Type="http://schemas.openxmlformats.org/officeDocument/2006/relationships/image" Target="../media/image10.jpg"/><Relationship Id="rId11" Type="http://schemas.openxmlformats.org/officeDocument/2006/relationships/image" Target="../media/image15.jpeg"/><Relationship Id="rId5" Type="http://schemas.openxmlformats.org/officeDocument/2006/relationships/image" Target="../media/image9.jpg"/><Relationship Id="rId10" Type="http://schemas.openxmlformats.org/officeDocument/2006/relationships/image" Target="../media/image14.jpeg"/><Relationship Id="rId4" Type="http://schemas.openxmlformats.org/officeDocument/2006/relationships/image" Target="../media/image8.jpg"/><Relationship Id="rId9" Type="http://schemas.openxmlformats.org/officeDocument/2006/relationships/image" Target="../media/image1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8</xdr:col>
      <xdr:colOff>256702</xdr:colOff>
      <xdr:row>4</xdr:row>
      <xdr:rowOff>141466</xdr:rowOff>
    </xdr:from>
    <xdr:to>
      <xdr:col>8</xdr:col>
      <xdr:colOff>2344419</xdr:colOff>
      <xdr:row>7</xdr:row>
      <xdr:rowOff>169167</xdr:rowOff>
    </xdr:to>
    <xdr:pic>
      <xdr:nvPicPr>
        <xdr:cNvPr id="2" name="Picture 1">
          <a:extLst>
            <a:ext uri="{FF2B5EF4-FFF2-40B4-BE49-F238E27FC236}">
              <a16:creationId xmlns:a16="http://schemas.microsoft.com/office/drawing/2014/main" id="{DA3AE685-C3E4-E26B-BC9C-4EF293843D65}"/>
            </a:ext>
          </a:extLst>
        </xdr:cNvPr>
        <xdr:cNvPicPr>
          <a:picLocks noChangeAspect="1"/>
        </xdr:cNvPicPr>
      </xdr:nvPicPr>
      <xdr:blipFill>
        <a:blip xmlns:r="http://schemas.openxmlformats.org/officeDocument/2006/relationships" r:embed="rId1"/>
        <a:stretch>
          <a:fillRect/>
        </a:stretch>
      </xdr:blipFill>
      <xdr:spPr>
        <a:xfrm>
          <a:off x="10957128" y="1006147"/>
          <a:ext cx="2080097" cy="994576"/>
        </a:xfrm>
        <a:prstGeom prst="rect">
          <a:avLst/>
        </a:prstGeom>
      </xdr:spPr>
    </xdr:pic>
    <xdr:clientData/>
  </xdr:twoCellAnchor>
  <xdr:twoCellAnchor editAs="oneCell">
    <xdr:from>
      <xdr:col>2</xdr:col>
      <xdr:colOff>1801087</xdr:colOff>
      <xdr:row>100</xdr:row>
      <xdr:rowOff>155189</xdr:rowOff>
    </xdr:from>
    <xdr:to>
      <xdr:col>2</xdr:col>
      <xdr:colOff>4169002</xdr:colOff>
      <xdr:row>102</xdr:row>
      <xdr:rowOff>115204</xdr:rowOff>
    </xdr:to>
    <xdr:pic>
      <xdr:nvPicPr>
        <xdr:cNvPr id="3" name="Picture 2">
          <a:extLst>
            <a:ext uri="{FF2B5EF4-FFF2-40B4-BE49-F238E27FC236}">
              <a16:creationId xmlns:a16="http://schemas.microsoft.com/office/drawing/2014/main" id="{2EE27A80-54F9-B78C-F410-D055475E10B1}"/>
            </a:ext>
          </a:extLst>
        </xdr:cNvPr>
        <xdr:cNvPicPr>
          <a:picLocks noChangeAspect="1"/>
        </xdr:cNvPicPr>
      </xdr:nvPicPr>
      <xdr:blipFill>
        <a:blip xmlns:r="http://schemas.openxmlformats.org/officeDocument/2006/relationships" r:embed="rId2"/>
        <a:stretch>
          <a:fillRect/>
        </a:stretch>
      </xdr:blipFill>
      <xdr:spPr>
        <a:xfrm>
          <a:off x="2451575" y="21296043"/>
          <a:ext cx="2362200" cy="3626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2918299</xdr:colOff>
          <xdr:row>53</xdr:row>
          <xdr:rowOff>94575</xdr:rowOff>
        </xdr:from>
        <xdr:to>
          <xdr:col>7</xdr:col>
          <xdr:colOff>857062</xdr:colOff>
          <xdr:row>77</xdr:row>
          <xdr:rowOff>98560</xdr:rowOff>
        </xdr:to>
        <xdr:pic>
          <xdr:nvPicPr>
            <xdr:cNvPr id="5" name="Picture 4" descr="Icebergs">
              <a:extLst>
                <a:ext uri="{FF2B5EF4-FFF2-40B4-BE49-F238E27FC236}">
                  <a16:creationId xmlns:a16="http://schemas.microsoft.com/office/drawing/2014/main" id="{2A0236A9-0A6B-6DAA-B3BC-3C784DEC32A9}"/>
                </a:ext>
              </a:extLst>
            </xdr:cNvPr>
            <xdr:cNvPicPr>
              <a:picLocks noChangeAspect="1"/>
              <a:extLst>
                <a:ext uri="{84589F7E-364E-4C9E-8A38-B11213B215E9}">
                  <a14:cameraTool cellRange="Pictures" spid="_x0000_s1139"/>
                </a:ext>
              </a:extLst>
            </xdr:cNvPicPr>
          </xdr:nvPicPr>
          <xdr:blipFill rotWithShape="1">
            <a:blip xmlns:r="http://schemas.openxmlformats.org/officeDocument/2006/relationships" r:embed="rId3"/>
            <a:srcRect l="2752" t="2611" r="2295" b="3130"/>
            <a:stretch>
              <a:fillRect/>
            </a:stretch>
          </xdr:blipFill>
          <xdr:spPr>
            <a:xfrm>
              <a:off x="3580320" y="11889362"/>
              <a:ext cx="6728298" cy="4877340"/>
            </a:xfrm>
            <a:prstGeom prst="rect">
              <a:avLst/>
            </a:prstGeom>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317500</xdr:colOff>
      <xdr:row>0</xdr:row>
      <xdr:rowOff>165100</xdr:rowOff>
    </xdr:from>
    <xdr:to>
      <xdr:col>0</xdr:col>
      <xdr:colOff>3785498</xdr:colOff>
      <xdr:row>0</xdr:row>
      <xdr:rowOff>2476500</xdr:rowOff>
    </xdr:to>
    <xdr:pic>
      <xdr:nvPicPr>
        <xdr:cNvPr id="2" name="Picture 2" descr="A person in a suit with clasped hands">
          <a:extLst>
            <a:ext uri="{FF2B5EF4-FFF2-40B4-BE49-F238E27FC236}">
              <a16:creationId xmlns:a16="http://schemas.microsoft.com/office/drawing/2014/main" id="{3B9DDECC-0E5E-9443-9EBE-AFA40D0795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0" y="165100"/>
          <a:ext cx="3467998" cy="2311400"/>
        </a:xfrm>
        <a:prstGeom prst="rect">
          <a:avLst/>
        </a:prstGeom>
      </xdr:spPr>
    </xdr:pic>
    <xdr:clientData/>
  </xdr:twoCellAnchor>
  <xdr:twoCellAnchor editAs="oneCell">
    <xdr:from>
      <xdr:col>1</xdr:col>
      <xdr:colOff>635000</xdr:colOff>
      <xdr:row>0</xdr:row>
      <xdr:rowOff>177800</xdr:rowOff>
    </xdr:from>
    <xdr:to>
      <xdr:col>1</xdr:col>
      <xdr:colOff>4070891</xdr:colOff>
      <xdr:row>0</xdr:row>
      <xdr:rowOff>2463800</xdr:rowOff>
    </xdr:to>
    <xdr:pic>
      <xdr:nvPicPr>
        <xdr:cNvPr id="3" name="Picture 4" descr="Married couple in the streets">
          <a:extLst>
            <a:ext uri="{FF2B5EF4-FFF2-40B4-BE49-F238E27FC236}">
              <a16:creationId xmlns:a16="http://schemas.microsoft.com/office/drawing/2014/main" id="{60D600DC-A298-4049-875D-ACE5650503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81600" y="177800"/>
          <a:ext cx="3435891" cy="2286000"/>
        </a:xfrm>
        <a:prstGeom prst="rect">
          <a:avLst/>
        </a:prstGeom>
      </xdr:spPr>
    </xdr:pic>
    <xdr:clientData/>
  </xdr:twoCellAnchor>
  <xdr:twoCellAnchor>
    <xdr:from>
      <xdr:col>0</xdr:col>
      <xdr:colOff>393700</xdr:colOff>
      <xdr:row>14</xdr:row>
      <xdr:rowOff>203200</xdr:rowOff>
    </xdr:from>
    <xdr:to>
      <xdr:col>0</xdr:col>
      <xdr:colOff>4127500</xdr:colOff>
      <xdr:row>14</xdr:row>
      <xdr:rowOff>2387600</xdr:rowOff>
    </xdr:to>
    <xdr:sp macro="" textlink="">
      <xdr:nvSpPr>
        <xdr:cNvPr id="8" name="Rectangle 7">
          <a:extLst>
            <a:ext uri="{FF2B5EF4-FFF2-40B4-BE49-F238E27FC236}">
              <a16:creationId xmlns:a16="http://schemas.microsoft.com/office/drawing/2014/main" id="{4713E702-88FE-0DCA-BF6C-9EEFA75109E5}"/>
            </a:ext>
          </a:extLst>
        </xdr:cNvPr>
        <xdr:cNvSpPr/>
      </xdr:nvSpPr>
      <xdr:spPr>
        <a:xfrm>
          <a:off x="393700" y="5651500"/>
          <a:ext cx="3733800" cy="2184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1016000</xdr:colOff>
      <xdr:row>16</xdr:row>
      <xdr:rowOff>825500</xdr:rowOff>
    </xdr:from>
    <xdr:to>
      <xdr:col>0</xdr:col>
      <xdr:colOff>4978400</xdr:colOff>
      <xdr:row>16</xdr:row>
      <xdr:rowOff>3340100</xdr:rowOff>
    </xdr:to>
    <xdr:pic>
      <xdr:nvPicPr>
        <xdr:cNvPr id="11" name="Picture 10">
          <a:extLst>
            <a:ext uri="{FF2B5EF4-FFF2-40B4-BE49-F238E27FC236}">
              <a16:creationId xmlns:a16="http://schemas.microsoft.com/office/drawing/2014/main" id="{D03CBB74-3619-0B2D-2B5F-A37B1C9C5A2F}"/>
            </a:ext>
          </a:extLst>
        </xdr:cNvPr>
        <xdr:cNvPicPr>
          <a:picLocks noChangeAspect="1"/>
        </xdr:cNvPicPr>
      </xdr:nvPicPr>
      <xdr:blipFill>
        <a:blip xmlns:r="http://schemas.openxmlformats.org/officeDocument/2006/relationships" r:embed="rId3"/>
        <a:stretch>
          <a:fillRect/>
        </a:stretch>
      </xdr:blipFill>
      <xdr:spPr>
        <a:xfrm>
          <a:off x="1016000" y="13309600"/>
          <a:ext cx="3962400" cy="2514600"/>
        </a:xfrm>
        <a:prstGeom prst="rect">
          <a:avLst/>
        </a:prstGeom>
      </xdr:spPr>
    </xdr:pic>
    <xdr:clientData/>
  </xdr:twoCellAnchor>
  <xdr:twoCellAnchor editAs="oneCell">
    <xdr:from>
      <xdr:col>0</xdr:col>
      <xdr:colOff>975427</xdr:colOff>
      <xdr:row>17</xdr:row>
      <xdr:rowOff>588010</xdr:rowOff>
    </xdr:from>
    <xdr:to>
      <xdr:col>0</xdr:col>
      <xdr:colOff>4772593</xdr:colOff>
      <xdr:row>17</xdr:row>
      <xdr:rowOff>3526790</xdr:rowOff>
    </xdr:to>
    <xdr:pic>
      <xdr:nvPicPr>
        <xdr:cNvPr id="12" name="Picture 11">
          <a:extLst>
            <a:ext uri="{FF2B5EF4-FFF2-40B4-BE49-F238E27FC236}">
              <a16:creationId xmlns:a16="http://schemas.microsoft.com/office/drawing/2014/main" id="{0212FFF2-B38F-1731-240B-1BFBAD89FF0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975427" y="17513935"/>
          <a:ext cx="3797166" cy="2938780"/>
        </a:xfrm>
        <a:prstGeom prst="rect">
          <a:avLst/>
        </a:prstGeom>
      </xdr:spPr>
    </xdr:pic>
    <xdr:clientData/>
  </xdr:twoCellAnchor>
  <xdr:twoCellAnchor editAs="oneCell">
    <xdr:from>
      <xdr:col>0</xdr:col>
      <xdr:colOff>749300</xdr:colOff>
      <xdr:row>18</xdr:row>
      <xdr:rowOff>800100</xdr:rowOff>
    </xdr:from>
    <xdr:to>
      <xdr:col>0</xdr:col>
      <xdr:colOff>4838700</xdr:colOff>
      <xdr:row>18</xdr:row>
      <xdr:rowOff>3683000</xdr:rowOff>
    </xdr:to>
    <xdr:pic>
      <xdr:nvPicPr>
        <xdr:cNvPr id="13" name="Picture 12">
          <a:extLst>
            <a:ext uri="{FF2B5EF4-FFF2-40B4-BE49-F238E27FC236}">
              <a16:creationId xmlns:a16="http://schemas.microsoft.com/office/drawing/2014/main" id="{0FCB202F-4C34-BCA5-C07B-9DFFB4A78ABF}"/>
            </a:ext>
          </a:extLst>
        </xdr:cNvPr>
        <xdr:cNvPicPr>
          <a:picLocks noChangeAspect="1"/>
        </xdr:cNvPicPr>
      </xdr:nvPicPr>
      <xdr:blipFill>
        <a:blip xmlns:r="http://schemas.openxmlformats.org/officeDocument/2006/relationships" r:embed="rId5"/>
        <a:stretch>
          <a:fillRect/>
        </a:stretch>
      </xdr:blipFill>
      <xdr:spPr>
        <a:xfrm>
          <a:off x="749300" y="22275800"/>
          <a:ext cx="4089400" cy="2882900"/>
        </a:xfrm>
        <a:prstGeom prst="rect">
          <a:avLst/>
        </a:prstGeom>
      </xdr:spPr>
    </xdr:pic>
    <xdr:clientData/>
  </xdr:twoCellAnchor>
  <xdr:twoCellAnchor editAs="oneCell">
    <xdr:from>
      <xdr:col>0</xdr:col>
      <xdr:colOff>711200</xdr:colOff>
      <xdr:row>19</xdr:row>
      <xdr:rowOff>825500</xdr:rowOff>
    </xdr:from>
    <xdr:to>
      <xdr:col>0</xdr:col>
      <xdr:colOff>4749800</xdr:colOff>
      <xdr:row>19</xdr:row>
      <xdr:rowOff>3873500</xdr:rowOff>
    </xdr:to>
    <xdr:pic>
      <xdr:nvPicPr>
        <xdr:cNvPr id="14" name="Picture 13">
          <a:extLst>
            <a:ext uri="{FF2B5EF4-FFF2-40B4-BE49-F238E27FC236}">
              <a16:creationId xmlns:a16="http://schemas.microsoft.com/office/drawing/2014/main" id="{37EC4845-8C9F-4108-6A43-8F5282F54DFD}"/>
            </a:ext>
          </a:extLst>
        </xdr:cNvPr>
        <xdr:cNvPicPr>
          <a:picLocks noChangeAspect="1"/>
        </xdr:cNvPicPr>
      </xdr:nvPicPr>
      <xdr:blipFill>
        <a:blip xmlns:r="http://schemas.openxmlformats.org/officeDocument/2006/relationships" r:embed="rId6"/>
        <a:stretch>
          <a:fillRect/>
        </a:stretch>
      </xdr:blipFill>
      <xdr:spPr>
        <a:xfrm>
          <a:off x="711200" y="26797000"/>
          <a:ext cx="4038600" cy="3048000"/>
        </a:xfrm>
        <a:prstGeom prst="rect">
          <a:avLst/>
        </a:prstGeom>
      </xdr:spPr>
    </xdr:pic>
    <xdr:clientData/>
  </xdr:twoCellAnchor>
  <xdr:twoCellAnchor editAs="oneCell">
    <xdr:from>
      <xdr:col>1</xdr:col>
      <xdr:colOff>317500</xdr:colOff>
      <xdr:row>15</xdr:row>
      <xdr:rowOff>660400</xdr:rowOff>
    </xdr:from>
    <xdr:to>
      <xdr:col>1</xdr:col>
      <xdr:colOff>4533900</xdr:colOff>
      <xdr:row>15</xdr:row>
      <xdr:rowOff>3378200</xdr:rowOff>
    </xdr:to>
    <xdr:pic>
      <xdr:nvPicPr>
        <xdr:cNvPr id="15" name="Picture 14">
          <a:extLst>
            <a:ext uri="{FF2B5EF4-FFF2-40B4-BE49-F238E27FC236}">
              <a16:creationId xmlns:a16="http://schemas.microsoft.com/office/drawing/2014/main" id="{110DC83C-BFF4-7DBD-8098-0474F51E9F73}"/>
            </a:ext>
          </a:extLst>
        </xdr:cNvPr>
        <xdr:cNvPicPr>
          <a:picLocks noChangeAspect="1"/>
        </xdr:cNvPicPr>
      </xdr:nvPicPr>
      <xdr:blipFill>
        <a:blip xmlns:r="http://schemas.openxmlformats.org/officeDocument/2006/relationships" r:embed="rId7"/>
        <a:stretch>
          <a:fillRect/>
        </a:stretch>
      </xdr:blipFill>
      <xdr:spPr>
        <a:xfrm>
          <a:off x="6388100" y="8648700"/>
          <a:ext cx="4216400" cy="2717800"/>
        </a:xfrm>
        <a:prstGeom prst="rect">
          <a:avLst/>
        </a:prstGeom>
      </xdr:spPr>
    </xdr:pic>
    <xdr:clientData/>
  </xdr:twoCellAnchor>
  <xdr:twoCellAnchor editAs="oneCell">
    <xdr:from>
      <xdr:col>1</xdr:col>
      <xdr:colOff>444500</xdr:colOff>
      <xdr:row>16</xdr:row>
      <xdr:rowOff>863600</xdr:rowOff>
    </xdr:from>
    <xdr:to>
      <xdr:col>1</xdr:col>
      <xdr:colOff>4457700</xdr:colOff>
      <xdr:row>16</xdr:row>
      <xdr:rowOff>3568700</xdr:rowOff>
    </xdr:to>
    <xdr:pic>
      <xdr:nvPicPr>
        <xdr:cNvPr id="16" name="Picture 15">
          <a:extLst>
            <a:ext uri="{FF2B5EF4-FFF2-40B4-BE49-F238E27FC236}">
              <a16:creationId xmlns:a16="http://schemas.microsoft.com/office/drawing/2014/main" id="{A9F78044-B3F7-65B4-A81D-A60D535CC888}"/>
            </a:ext>
          </a:extLst>
        </xdr:cNvPr>
        <xdr:cNvPicPr>
          <a:picLocks noChangeAspect="1"/>
        </xdr:cNvPicPr>
      </xdr:nvPicPr>
      <xdr:blipFill>
        <a:blip xmlns:r="http://schemas.openxmlformats.org/officeDocument/2006/relationships" r:embed="rId8"/>
        <a:stretch>
          <a:fillRect/>
        </a:stretch>
      </xdr:blipFill>
      <xdr:spPr>
        <a:xfrm>
          <a:off x="6515100" y="13347700"/>
          <a:ext cx="4013200" cy="2705100"/>
        </a:xfrm>
        <a:prstGeom prst="rect">
          <a:avLst/>
        </a:prstGeom>
      </xdr:spPr>
    </xdr:pic>
    <xdr:clientData/>
  </xdr:twoCellAnchor>
  <xdr:twoCellAnchor editAs="oneCell">
    <xdr:from>
      <xdr:col>1</xdr:col>
      <xdr:colOff>359410</xdr:colOff>
      <xdr:row>17</xdr:row>
      <xdr:rowOff>568688</xdr:rowOff>
    </xdr:from>
    <xdr:to>
      <xdr:col>1</xdr:col>
      <xdr:colOff>4474210</xdr:colOff>
      <xdr:row>17</xdr:row>
      <xdr:rowOff>3605802</xdr:rowOff>
    </xdr:to>
    <xdr:pic>
      <xdr:nvPicPr>
        <xdr:cNvPr id="17" name="Picture 16">
          <a:extLst>
            <a:ext uri="{FF2B5EF4-FFF2-40B4-BE49-F238E27FC236}">
              <a16:creationId xmlns:a16="http://schemas.microsoft.com/office/drawing/2014/main" id="{27368D68-A9A4-5461-7F33-4E264B792A3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6436360" y="17494613"/>
          <a:ext cx="4114800" cy="3037114"/>
        </a:xfrm>
        <a:prstGeom prst="rect">
          <a:avLst/>
        </a:prstGeom>
      </xdr:spPr>
    </xdr:pic>
    <xdr:clientData/>
  </xdr:twoCellAnchor>
  <xdr:twoCellAnchor editAs="oneCell">
    <xdr:from>
      <xdr:col>1</xdr:col>
      <xdr:colOff>431800</xdr:colOff>
      <xdr:row>18</xdr:row>
      <xdr:rowOff>698500</xdr:rowOff>
    </xdr:from>
    <xdr:to>
      <xdr:col>1</xdr:col>
      <xdr:colOff>4457700</xdr:colOff>
      <xdr:row>18</xdr:row>
      <xdr:rowOff>3733800</xdr:rowOff>
    </xdr:to>
    <xdr:pic>
      <xdr:nvPicPr>
        <xdr:cNvPr id="18" name="Picture 17">
          <a:extLst>
            <a:ext uri="{FF2B5EF4-FFF2-40B4-BE49-F238E27FC236}">
              <a16:creationId xmlns:a16="http://schemas.microsoft.com/office/drawing/2014/main" id="{DD15FB74-0EF7-2D1B-2FA8-42943D8CAE73}"/>
            </a:ext>
          </a:extLst>
        </xdr:cNvPr>
        <xdr:cNvPicPr>
          <a:picLocks noChangeAspect="1"/>
        </xdr:cNvPicPr>
      </xdr:nvPicPr>
      <xdr:blipFill>
        <a:blip xmlns:r="http://schemas.openxmlformats.org/officeDocument/2006/relationships" r:embed="rId10"/>
        <a:stretch>
          <a:fillRect/>
        </a:stretch>
      </xdr:blipFill>
      <xdr:spPr>
        <a:xfrm>
          <a:off x="6502400" y="22174200"/>
          <a:ext cx="4025900" cy="3035300"/>
        </a:xfrm>
        <a:prstGeom prst="rect">
          <a:avLst/>
        </a:prstGeom>
      </xdr:spPr>
    </xdr:pic>
    <xdr:clientData/>
  </xdr:twoCellAnchor>
  <xdr:twoCellAnchor editAs="oneCell">
    <xdr:from>
      <xdr:col>1</xdr:col>
      <xdr:colOff>393700</xdr:colOff>
      <xdr:row>19</xdr:row>
      <xdr:rowOff>787400</xdr:rowOff>
    </xdr:from>
    <xdr:to>
      <xdr:col>1</xdr:col>
      <xdr:colOff>4762500</xdr:colOff>
      <xdr:row>19</xdr:row>
      <xdr:rowOff>3937000</xdr:rowOff>
    </xdr:to>
    <xdr:pic>
      <xdr:nvPicPr>
        <xdr:cNvPr id="19" name="Picture 18">
          <a:extLst>
            <a:ext uri="{FF2B5EF4-FFF2-40B4-BE49-F238E27FC236}">
              <a16:creationId xmlns:a16="http://schemas.microsoft.com/office/drawing/2014/main" id="{FAAA3EFC-02EF-C33C-1CFA-57638A8F4081}"/>
            </a:ext>
          </a:extLst>
        </xdr:cNvPr>
        <xdr:cNvPicPr>
          <a:picLocks noChangeAspect="1"/>
        </xdr:cNvPicPr>
      </xdr:nvPicPr>
      <xdr:blipFill>
        <a:blip xmlns:r="http://schemas.openxmlformats.org/officeDocument/2006/relationships" r:embed="rId11"/>
        <a:stretch>
          <a:fillRect/>
        </a:stretch>
      </xdr:blipFill>
      <xdr:spPr>
        <a:xfrm>
          <a:off x="6464300" y="26758900"/>
          <a:ext cx="4368800" cy="3149600"/>
        </a:xfrm>
        <a:prstGeom prst="rect">
          <a:avLst/>
        </a:prstGeom>
      </xdr:spPr>
    </xdr:pic>
    <xdr:clientData/>
  </xdr:twoCellAnchor>
  <xdr:twoCellAnchor editAs="oneCell">
    <xdr:from>
      <xdr:col>0</xdr:col>
      <xdr:colOff>1104900</xdr:colOff>
      <xdr:row>15</xdr:row>
      <xdr:rowOff>623137</xdr:rowOff>
    </xdr:from>
    <xdr:to>
      <xdr:col>0</xdr:col>
      <xdr:colOff>5029200</xdr:colOff>
      <xdr:row>15</xdr:row>
      <xdr:rowOff>3167463</xdr:rowOff>
    </xdr:to>
    <xdr:pic>
      <xdr:nvPicPr>
        <xdr:cNvPr id="20" name="Picture 19">
          <a:extLst>
            <a:ext uri="{FF2B5EF4-FFF2-40B4-BE49-F238E27FC236}">
              <a16:creationId xmlns:a16="http://schemas.microsoft.com/office/drawing/2014/main" id="{63F723F6-A1EF-4FB7-F671-DC9DE9A3C908}"/>
            </a:ext>
          </a:extLst>
        </xdr:cNvPr>
        <xdr:cNvPicPr>
          <a:picLocks noChangeAspect="1"/>
        </xdr:cNvPicPr>
      </xdr:nvPicPr>
      <xdr:blipFill>
        <a:blip xmlns:r="http://schemas.openxmlformats.org/officeDocument/2006/relationships" r:embed="rId12"/>
        <a:stretch>
          <a:fillRect/>
        </a:stretch>
      </xdr:blipFill>
      <xdr:spPr>
        <a:xfrm>
          <a:off x="1104900" y="8611437"/>
          <a:ext cx="3924300" cy="25443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A44AF-BC75-EF4A-B5C8-0DF40575B3DA}">
  <sheetPr>
    <pageSetUpPr fitToPage="1"/>
  </sheetPr>
  <dimension ref="B1:J196"/>
  <sheetViews>
    <sheetView tabSelected="1" topLeftCell="A10" zoomScale="82" zoomScaleNormal="82" workbookViewId="0">
      <selection activeCell="C47" sqref="C47"/>
    </sheetView>
  </sheetViews>
  <sheetFormatPr defaultColWidth="10.796875" defaultRowHeight="15.6"/>
  <cols>
    <col min="1" max="1" width="3.296875" style="18" customWidth="1"/>
    <col min="2" max="2" width="5.296875" style="18" customWidth="1"/>
    <col min="3" max="3" width="81" style="18" customWidth="1"/>
    <col min="4" max="4" width="10.796875" style="18"/>
    <col min="5" max="5" width="13.296875" style="19" customWidth="1"/>
    <col min="6" max="6" width="4.796875" style="18" customWidth="1"/>
    <col min="7" max="7" width="5.296875" style="18" customWidth="1"/>
    <col min="8" max="8" width="16.5" style="18" customWidth="1"/>
    <col min="9" max="9" width="31.796875" style="18" customWidth="1"/>
    <col min="10" max="10" width="12" style="18" customWidth="1"/>
    <col min="11" max="16384" width="10.796875" style="18"/>
  </cols>
  <sheetData>
    <row r="1" spans="2:10" ht="19.95" customHeight="1"/>
    <row r="2" spans="2:10">
      <c r="B2" s="20"/>
      <c r="C2" s="21"/>
      <c r="D2" s="21"/>
      <c r="E2" s="22"/>
      <c r="F2" s="21"/>
      <c r="G2" s="21"/>
      <c r="H2" s="21"/>
      <c r="I2" s="21"/>
      <c r="J2" s="23"/>
    </row>
    <row r="3" spans="2:10">
      <c r="B3" s="24"/>
      <c r="C3" s="25"/>
      <c r="D3" s="25"/>
      <c r="E3" s="26"/>
      <c r="F3" s="25"/>
      <c r="G3" s="25"/>
      <c r="H3" s="25"/>
      <c r="I3" s="25"/>
      <c r="J3" s="27"/>
    </row>
    <row r="4" spans="2:10">
      <c r="B4" s="24"/>
      <c r="C4" s="25"/>
      <c r="D4" s="25"/>
      <c r="E4" s="26"/>
      <c r="F4" s="25"/>
      <c r="G4" s="25"/>
      <c r="H4" s="25"/>
      <c r="I4" s="25"/>
      <c r="J4" s="27"/>
    </row>
    <row r="5" spans="2:10">
      <c r="B5" s="24"/>
      <c r="C5" s="25"/>
      <c r="D5" s="25"/>
      <c r="E5" s="26"/>
      <c r="F5" s="25"/>
      <c r="G5" s="25"/>
      <c r="H5" s="25"/>
      <c r="I5" s="25"/>
      <c r="J5" s="27"/>
    </row>
    <row r="6" spans="2:10" ht="43.95" customHeight="1">
      <c r="B6" s="24"/>
      <c r="C6" s="28" t="s">
        <v>165</v>
      </c>
      <c r="D6" s="25"/>
      <c r="E6" s="26"/>
      <c r="F6" s="25"/>
      <c r="G6" s="25"/>
      <c r="H6" s="25"/>
      <c r="I6" s="25"/>
      <c r="J6" s="27"/>
    </row>
    <row r="7" spans="2:10">
      <c r="B7" s="24"/>
      <c r="C7" s="25"/>
      <c r="D7" s="25"/>
      <c r="E7" s="26"/>
      <c r="F7" s="25"/>
      <c r="G7" s="25"/>
      <c r="H7" s="25"/>
      <c r="I7" s="25"/>
      <c r="J7" s="27"/>
    </row>
    <row r="8" spans="2:10">
      <c r="B8" s="24"/>
      <c r="C8" s="25"/>
      <c r="D8" s="25"/>
      <c r="E8" s="26"/>
      <c r="F8" s="25"/>
      <c r="G8" s="25"/>
      <c r="H8" s="25"/>
      <c r="I8" s="25"/>
      <c r="J8" s="27"/>
    </row>
    <row r="9" spans="2:10">
      <c r="B9" s="24"/>
      <c r="C9" s="25"/>
      <c r="D9" s="25"/>
      <c r="E9" s="25"/>
      <c r="F9" s="25"/>
      <c r="G9" s="25"/>
      <c r="H9" s="25"/>
      <c r="I9" s="25"/>
      <c r="J9" s="27"/>
    </row>
    <row r="10" spans="2:10">
      <c r="B10" s="24"/>
      <c r="C10" s="25"/>
      <c r="D10" s="25"/>
      <c r="E10" s="25"/>
      <c r="F10" s="25"/>
      <c r="G10" s="25"/>
      <c r="H10" s="25"/>
      <c r="I10" s="25"/>
      <c r="J10" s="27"/>
    </row>
    <row r="11" spans="2:10">
      <c r="B11" s="24"/>
      <c r="C11" s="25"/>
      <c r="D11" s="25"/>
      <c r="E11" s="25"/>
      <c r="F11" s="25"/>
      <c r="G11" s="25"/>
      <c r="H11" s="25"/>
      <c r="I11" s="25"/>
      <c r="J11" s="27"/>
    </row>
    <row r="12" spans="2:10">
      <c r="B12" s="24"/>
      <c r="C12" s="25"/>
      <c r="D12" s="25"/>
      <c r="E12" s="25"/>
      <c r="F12" s="25"/>
      <c r="G12" s="25"/>
      <c r="H12" s="25"/>
      <c r="I12" s="25"/>
      <c r="J12" s="27"/>
    </row>
    <row r="13" spans="2:10">
      <c r="B13" s="24"/>
      <c r="C13" s="25"/>
      <c r="D13" s="25"/>
      <c r="E13" s="25"/>
      <c r="F13" s="25"/>
      <c r="G13" s="25"/>
      <c r="H13" s="25"/>
      <c r="I13" s="25"/>
      <c r="J13" s="27"/>
    </row>
    <row r="14" spans="2:10" ht="19.95" customHeight="1">
      <c r="B14" s="24"/>
      <c r="C14" s="25"/>
      <c r="D14" s="25"/>
      <c r="E14" s="25"/>
      <c r="F14" s="25"/>
      <c r="G14" s="25"/>
      <c r="H14" s="25"/>
      <c r="I14" s="25"/>
      <c r="J14" s="27"/>
    </row>
    <row r="15" spans="2:10" ht="16.05" customHeight="1">
      <c r="B15" s="24"/>
      <c r="C15" s="25"/>
      <c r="D15" s="25"/>
      <c r="E15" s="25"/>
      <c r="F15" s="25"/>
      <c r="G15" s="25"/>
      <c r="H15" s="25"/>
      <c r="I15" s="25"/>
      <c r="J15" s="27"/>
    </row>
    <row r="16" spans="2:10">
      <c r="B16" s="24"/>
      <c r="C16" s="29" t="s">
        <v>85</v>
      </c>
      <c r="D16" s="25"/>
      <c r="E16" s="26"/>
      <c r="F16" s="25"/>
      <c r="G16" s="25"/>
      <c r="H16" s="71" t="s">
        <v>119</v>
      </c>
      <c r="I16" s="71"/>
      <c r="J16" s="27"/>
    </row>
    <row r="17" spans="2:10" ht="19.95" customHeight="1">
      <c r="B17" s="24"/>
      <c r="C17" s="31"/>
      <c r="D17" s="32" t="s">
        <v>86</v>
      </c>
      <c r="E17" s="26"/>
      <c r="F17" s="25"/>
      <c r="G17" s="25"/>
      <c r="H17" s="30"/>
      <c r="I17" s="70" t="str">
        <f>IF(E26=1,"",VLOOKUP(C26,Council,4))</f>
        <v/>
      </c>
      <c r="J17" s="27"/>
    </row>
    <row r="18" spans="2:10" ht="16.05" customHeight="1">
      <c r="B18" s="24"/>
      <c r="C18" s="25"/>
      <c r="D18" s="25"/>
      <c r="E18" s="26"/>
      <c r="F18" s="25"/>
      <c r="G18" s="25"/>
      <c r="H18" s="30"/>
      <c r="I18" s="70"/>
      <c r="J18" s="27"/>
    </row>
    <row r="19" spans="2:10">
      <c r="B19" s="24"/>
      <c r="C19" s="29" t="s">
        <v>87</v>
      </c>
      <c r="D19" s="25"/>
      <c r="E19" s="26"/>
      <c r="F19" s="25"/>
      <c r="G19" s="25"/>
      <c r="H19" s="71" t="s">
        <v>121</v>
      </c>
      <c r="I19" s="71"/>
      <c r="J19" s="27"/>
    </row>
    <row r="20" spans="2:10" ht="19.95" customHeight="1">
      <c r="B20" s="24"/>
      <c r="C20" s="31"/>
      <c r="D20" s="32" t="s">
        <v>86</v>
      </c>
      <c r="E20" s="26"/>
      <c r="F20" s="25"/>
      <c r="G20" s="25"/>
      <c r="H20" s="72" t="str">
        <f>IF(OR(E26=1,E41=1),"",IF(C41="None",VLOOKUP(C26,Council,3),VLOOKUP(C26,Council,2)))</f>
        <v/>
      </c>
      <c r="I20" s="72"/>
      <c r="J20" s="62" t="s">
        <v>140</v>
      </c>
    </row>
    <row r="21" spans="2:10" ht="16.05" customHeight="1">
      <c r="B21" s="24"/>
      <c r="C21" s="25"/>
      <c r="D21" s="25"/>
      <c r="E21" s="26"/>
      <c r="F21" s="25"/>
      <c r="G21" s="25"/>
      <c r="H21" s="72"/>
      <c r="I21" s="72"/>
      <c r="J21" s="62"/>
    </row>
    <row r="22" spans="2:10">
      <c r="B22" s="24"/>
      <c r="C22" s="29" t="s">
        <v>88</v>
      </c>
      <c r="D22" s="25"/>
      <c r="E22" s="26"/>
      <c r="F22" s="25"/>
      <c r="G22" s="25"/>
      <c r="H22" s="71" t="s">
        <v>122</v>
      </c>
      <c r="I22" s="71"/>
      <c r="J22" s="27"/>
    </row>
    <row r="23" spans="2:10" ht="19.95" customHeight="1">
      <c r="B23" s="24"/>
      <c r="C23" s="31"/>
      <c r="D23" s="32" t="s">
        <v>86</v>
      </c>
      <c r="E23" s="26"/>
      <c r="F23" s="25"/>
      <c r="G23" s="25"/>
      <c r="H23" s="72" t="str">
        <f>IF(C38="","",IF(OR(C35/C38&lt;1.30000001,C35/C38&gt;3.999999),"Out of Range",C35/C38))</f>
        <v/>
      </c>
      <c r="I23" s="72"/>
      <c r="J23" s="62"/>
    </row>
    <row r="24" spans="2:10" ht="16.05" customHeight="1">
      <c r="B24" s="24"/>
      <c r="C24" s="25"/>
      <c r="D24" s="33"/>
      <c r="E24" s="26"/>
      <c r="F24" s="25"/>
      <c r="G24" s="25"/>
      <c r="H24" s="72"/>
      <c r="I24" s="72"/>
      <c r="J24" s="62"/>
    </row>
    <row r="25" spans="2:10">
      <c r="B25" s="24"/>
      <c r="C25" s="29" t="s">
        <v>84</v>
      </c>
      <c r="D25" s="25"/>
      <c r="E25" s="26"/>
      <c r="F25" s="25"/>
      <c r="G25" s="25"/>
      <c r="H25" s="25"/>
      <c r="I25" s="25"/>
      <c r="J25" s="27"/>
    </row>
    <row r="26" spans="2:10" ht="19.95" customHeight="1">
      <c r="B26" s="24"/>
      <c r="C26" s="31" t="s">
        <v>89</v>
      </c>
      <c r="D26" s="34" t="str">
        <f>IF(OR(Local_Authority="(click and select from dropdown)",Local_Authority=""),"* Required","")</f>
        <v>* Required</v>
      </c>
      <c r="E26" s="35">
        <f>IF(D26="* Required",1,0)</f>
        <v>1</v>
      </c>
      <c r="F26" s="25"/>
      <c r="G26" s="25"/>
      <c r="H26" s="67" t="s">
        <v>123</v>
      </c>
      <c r="I26" s="67"/>
      <c r="J26" s="27"/>
    </row>
    <row r="27" spans="2:10" ht="16.05" customHeight="1">
      <c r="B27" s="24"/>
      <c r="C27" s="25"/>
      <c r="D27" s="33"/>
      <c r="E27" s="35"/>
      <c r="F27" s="25"/>
      <c r="G27" s="25"/>
      <c r="H27" s="65" t="str">
        <f>IF(OR(E26=1,E29=1,E32=1,E35=1,E38=1,E41=1,E47=1,H23="Out of Range"),"",IF(C32="90-140mm Timber Frame with Weatherboard Cladding",ROUND(D139,1),ROUND(D144,1)))</f>
        <v/>
      </c>
      <c r="I27" s="65"/>
      <c r="J27" s="62" t="s">
        <v>140</v>
      </c>
    </row>
    <row r="28" spans="2:10" ht="16.05" customHeight="1">
      <c r="B28" s="24"/>
      <c r="C28" s="29" t="s">
        <v>90</v>
      </c>
      <c r="D28" s="33"/>
      <c r="E28" s="35"/>
      <c r="F28" s="25"/>
      <c r="G28" s="25"/>
      <c r="H28" s="65"/>
      <c r="I28" s="65"/>
      <c r="J28" s="62"/>
    </row>
    <row r="29" spans="2:10" ht="19.95" customHeight="1">
      <c r="B29" s="24"/>
      <c r="C29" s="31" t="s">
        <v>89</v>
      </c>
      <c r="D29" s="34" t="str">
        <f>IF(OR(C29="(click and select from dropdown)",C29="",C29="BIAX® 500"),"* Required","")</f>
        <v>* Required</v>
      </c>
      <c r="E29" s="35">
        <f>IF(OR(C29="RibRaft® XPod™",D29="* Required"),1,0)</f>
        <v>1</v>
      </c>
      <c r="F29" s="25"/>
      <c r="G29" s="25"/>
      <c r="H29" s="65"/>
      <c r="I29" s="65"/>
      <c r="J29" s="36"/>
    </row>
    <row r="30" spans="2:10">
      <c r="B30" s="24"/>
      <c r="C30" s="37" t="str">
        <f>IF(C29="RibRaft® XPod™","For this analysis use WAFFLESUITE (www.wafflesuite.com)",IF(C29="BIAX® 500","Contact info@edgeboard.co.nz",""))</f>
        <v/>
      </c>
      <c r="D30" s="33"/>
      <c r="E30" s="35"/>
      <c r="F30" s="25"/>
      <c r="G30" s="25"/>
      <c r="H30" s="66" t="str">
        <f>IF(B127=0,"The thermal resistance for your selected solution is less than the schedule method R-value for the reference building. Check with calculation method (e.g. BRANZ H1 Calculation method tool) or provide additional insulation to the foundation.","The thermal resistance for your selected solution satisfies the minimum schedule method R-value for the reference building.")</f>
        <v>The thermal resistance for your selected solution satisfies the minimum schedule method R-value for the reference building.</v>
      </c>
      <c r="I30" s="66"/>
      <c r="J30" s="27"/>
    </row>
    <row r="31" spans="2:10">
      <c r="B31" s="24"/>
      <c r="C31" s="29" t="s">
        <v>95</v>
      </c>
      <c r="D31" s="33"/>
      <c r="E31" s="35"/>
      <c r="F31" s="25"/>
      <c r="G31" s="25"/>
      <c r="H31" s="66"/>
      <c r="I31" s="66"/>
      <c r="J31" s="27"/>
    </row>
    <row r="32" spans="2:10" ht="19.95" customHeight="1">
      <c r="B32" s="24"/>
      <c r="C32" s="31" t="s">
        <v>89</v>
      </c>
      <c r="D32" s="34" t="str">
        <f>IF(OR(C32="(click and select from dropdown)",C32=""),"* Required","")</f>
        <v>* Required</v>
      </c>
      <c r="E32" s="35">
        <f>IF(D32="* Required",1,0)</f>
        <v>1</v>
      </c>
      <c r="F32" s="25"/>
      <c r="G32" s="25"/>
      <c r="H32" s="66"/>
      <c r="I32" s="66"/>
      <c r="J32" s="27"/>
    </row>
    <row r="33" spans="2:10">
      <c r="B33" s="24"/>
      <c r="C33" s="25"/>
      <c r="D33" s="33"/>
      <c r="E33" s="35"/>
      <c r="F33" s="25"/>
      <c r="G33" s="25"/>
      <c r="H33" s="66"/>
      <c r="I33" s="66"/>
      <c r="J33" s="27"/>
    </row>
    <row r="34" spans="2:10">
      <c r="B34" s="24"/>
      <c r="C34" s="29" t="s">
        <v>141</v>
      </c>
      <c r="D34" s="33"/>
      <c r="E34" s="35"/>
      <c r="F34" s="25"/>
      <c r="G34" s="25"/>
      <c r="H34" s="66"/>
      <c r="I34" s="66"/>
      <c r="J34" s="27"/>
    </row>
    <row r="35" spans="2:10" ht="19.95" customHeight="1">
      <c r="B35" s="24"/>
      <c r="C35" s="31"/>
      <c r="D35" s="34" t="str">
        <f>IF(C35="","* Required","")</f>
        <v>* Required</v>
      </c>
      <c r="E35" s="35">
        <f>IF(D35="* Required",1,0)</f>
        <v>1</v>
      </c>
      <c r="F35" s="25"/>
      <c r="G35" s="25"/>
      <c r="H35" s="66"/>
      <c r="I35" s="66"/>
      <c r="J35" s="27"/>
    </row>
    <row r="36" spans="2:10">
      <c r="B36" s="24"/>
      <c r="C36" s="25"/>
      <c r="D36" s="33"/>
      <c r="E36" s="35"/>
      <c r="F36" s="25"/>
      <c r="G36" s="25"/>
      <c r="H36" s="25"/>
      <c r="I36" s="25"/>
      <c r="J36" s="27"/>
    </row>
    <row r="37" spans="2:10">
      <c r="B37" s="24"/>
      <c r="C37" s="29" t="s">
        <v>103</v>
      </c>
      <c r="D37" s="33"/>
      <c r="E37" s="35"/>
      <c r="F37" s="25"/>
      <c r="G37" s="25"/>
      <c r="H37" s="25"/>
      <c r="I37" s="25"/>
      <c r="J37" s="27"/>
    </row>
    <row r="38" spans="2:10" ht="19.95" customHeight="1">
      <c r="B38" s="24"/>
      <c r="C38" s="31"/>
      <c r="D38" s="34" t="str">
        <f>IF(C38="","* Required","")</f>
        <v>* Required</v>
      </c>
      <c r="E38" s="35">
        <f>IF(D38="* Required",1,0)</f>
        <v>1</v>
      </c>
      <c r="F38" s="25"/>
      <c r="G38" s="25"/>
      <c r="H38" s="25"/>
      <c r="I38" s="25"/>
      <c r="J38" s="27"/>
    </row>
    <row r="39" spans="2:10">
      <c r="B39" s="24"/>
      <c r="C39" s="25"/>
      <c r="D39" s="33"/>
      <c r="E39" s="35"/>
      <c r="F39" s="25"/>
      <c r="G39" s="25"/>
      <c r="H39" s="25"/>
      <c r="I39" s="25"/>
      <c r="J39" s="27"/>
    </row>
    <row r="40" spans="2:10">
      <c r="B40" s="24"/>
      <c r="C40" s="29" t="s">
        <v>102</v>
      </c>
      <c r="D40" s="33"/>
      <c r="E40" s="35"/>
      <c r="F40" s="25"/>
      <c r="G40" s="25"/>
      <c r="H40" s="25"/>
      <c r="I40" s="25"/>
      <c r="J40" s="27"/>
    </row>
    <row r="41" spans="2:10" ht="19.95" customHeight="1">
      <c r="B41" s="24"/>
      <c r="C41" s="31" t="s">
        <v>100</v>
      </c>
      <c r="D41" s="38" t="str">
        <f>IF(C41="","* Required","")</f>
        <v/>
      </c>
      <c r="E41" s="35">
        <f>IF(D41="* Required",1,0)</f>
        <v>0</v>
      </c>
      <c r="F41" s="25"/>
      <c r="G41" s="25"/>
      <c r="H41" s="25"/>
      <c r="I41" s="25"/>
      <c r="J41" s="27"/>
    </row>
    <row r="42" spans="2:10">
      <c r="B42" s="24"/>
      <c r="C42" s="25"/>
      <c r="D42" s="33"/>
      <c r="E42" s="35"/>
      <c r="F42" s="25"/>
      <c r="G42" s="25"/>
      <c r="H42" s="25"/>
      <c r="I42" s="25"/>
      <c r="J42" s="27"/>
    </row>
    <row r="43" spans="2:10">
      <c r="B43" s="24"/>
      <c r="C43" s="29" t="s">
        <v>104</v>
      </c>
      <c r="D43" s="33"/>
      <c r="E43" s="35"/>
      <c r="F43" s="25"/>
      <c r="G43" s="25"/>
      <c r="H43" s="25"/>
      <c r="I43" s="25"/>
      <c r="J43" s="27"/>
    </row>
    <row r="44" spans="2:10" ht="19.95" customHeight="1">
      <c r="B44" s="24"/>
      <c r="C44" s="39"/>
      <c r="D44" s="38"/>
      <c r="E44" s="35"/>
      <c r="F44" s="25"/>
      <c r="G44" s="25"/>
      <c r="H44" s="25"/>
      <c r="I44" s="25"/>
      <c r="J44" s="27"/>
    </row>
    <row r="45" spans="2:10">
      <c r="B45" s="24"/>
      <c r="C45" s="25"/>
      <c r="D45" s="33"/>
      <c r="E45" s="35"/>
      <c r="F45" s="25"/>
      <c r="G45" s="25"/>
      <c r="H45" s="25"/>
      <c r="I45" s="25"/>
      <c r="J45" s="27"/>
    </row>
    <row r="46" spans="2:10">
      <c r="B46" s="24"/>
      <c r="C46" s="29" t="s">
        <v>118</v>
      </c>
      <c r="D46" s="33"/>
      <c r="E46" s="35"/>
      <c r="F46" s="33"/>
      <c r="G46" s="33"/>
      <c r="H46" s="25"/>
      <c r="I46" s="25"/>
      <c r="J46" s="27"/>
    </row>
    <row r="47" spans="2:10" ht="19.95" customHeight="1">
      <c r="B47" s="24"/>
      <c r="C47" s="31" t="s">
        <v>89</v>
      </c>
      <c r="D47" s="40" t="str">
        <f>IF(OR(C47="(click and select from dropdown)",C47=""),"* Required","")</f>
        <v>* Required</v>
      </c>
      <c r="E47" s="35">
        <f>IF(D47="* Required",1,0)</f>
        <v>1</v>
      </c>
      <c r="F47" s="25"/>
      <c r="G47" s="25"/>
      <c r="H47" s="25"/>
      <c r="I47" s="25"/>
      <c r="J47" s="27"/>
    </row>
    <row r="48" spans="2:10">
      <c r="B48" s="24"/>
      <c r="C48" s="25"/>
      <c r="D48" s="25"/>
      <c r="E48" s="41"/>
      <c r="F48" s="25"/>
      <c r="G48" s="25"/>
      <c r="H48" s="25"/>
      <c r="I48" s="25"/>
      <c r="J48" s="27"/>
    </row>
    <row r="49" spans="2:10">
      <c r="B49" s="24"/>
      <c r="C49" s="25"/>
      <c r="D49" s="25"/>
      <c r="E49" s="41"/>
      <c r="F49" s="25"/>
      <c r="G49" s="25"/>
      <c r="H49" s="25"/>
      <c r="I49" s="25"/>
      <c r="J49" s="27"/>
    </row>
    <row r="50" spans="2:10">
      <c r="B50" s="24"/>
      <c r="C50" s="25"/>
      <c r="D50" s="25"/>
      <c r="E50" s="41"/>
      <c r="F50" s="25"/>
      <c r="G50" s="25"/>
      <c r="H50" s="25"/>
      <c r="I50" s="25"/>
      <c r="J50" s="27"/>
    </row>
    <row r="51" spans="2:10">
      <c r="B51" s="24"/>
      <c r="C51" s="25"/>
      <c r="D51" s="25"/>
      <c r="E51" s="26"/>
      <c r="F51" s="25"/>
      <c r="G51" s="25"/>
      <c r="H51" s="25"/>
      <c r="I51" s="25"/>
      <c r="J51" s="27"/>
    </row>
    <row r="52" spans="2:10">
      <c r="B52" s="24"/>
      <c r="C52" s="25"/>
      <c r="D52" s="25"/>
      <c r="E52" s="26"/>
      <c r="F52" s="25"/>
      <c r="G52" s="25"/>
      <c r="H52" s="25"/>
      <c r="I52" s="25"/>
      <c r="J52" s="27"/>
    </row>
    <row r="53" spans="2:10">
      <c r="B53" s="24"/>
      <c r="C53" s="26" t="s">
        <v>161</v>
      </c>
      <c r="D53" s="25"/>
      <c r="E53" s="26"/>
      <c r="F53" s="25"/>
      <c r="G53" s="25"/>
      <c r="H53" s="25"/>
      <c r="I53" s="25"/>
      <c r="J53" s="27"/>
    </row>
    <row r="54" spans="2:10">
      <c r="B54" s="24"/>
      <c r="C54" s="25"/>
      <c r="D54" s="25"/>
      <c r="E54" s="26"/>
      <c r="F54" s="25"/>
      <c r="G54" s="25"/>
      <c r="H54" s="25"/>
      <c r="I54" s="25"/>
      <c r="J54" s="27"/>
    </row>
    <row r="55" spans="2:10">
      <c r="B55" s="24"/>
      <c r="C55" s="25"/>
      <c r="D55" s="25"/>
      <c r="E55" s="26"/>
      <c r="F55" s="25"/>
      <c r="G55" s="25"/>
      <c r="H55" s="25"/>
      <c r="I55" s="25"/>
      <c r="J55" s="27"/>
    </row>
    <row r="56" spans="2:10">
      <c r="B56" s="24"/>
      <c r="C56" s="25"/>
      <c r="D56" s="25"/>
      <c r="E56" s="26"/>
      <c r="F56" s="25"/>
      <c r="G56" s="25"/>
      <c r="H56" s="25"/>
      <c r="I56" s="25"/>
      <c r="J56" s="27"/>
    </row>
    <row r="57" spans="2:10">
      <c r="B57" s="24"/>
      <c r="C57" s="25"/>
      <c r="D57" s="25"/>
      <c r="E57" s="26"/>
      <c r="F57" s="25"/>
      <c r="G57" s="25"/>
      <c r="H57" s="25"/>
      <c r="I57" s="25"/>
      <c r="J57" s="27"/>
    </row>
    <row r="58" spans="2:10">
      <c r="B58" s="24"/>
      <c r="C58" s="25"/>
      <c r="D58" s="25"/>
      <c r="E58" s="26"/>
      <c r="F58" s="25"/>
      <c r="G58" s="25"/>
      <c r="H58" s="25"/>
      <c r="I58" s="25"/>
      <c r="J58" s="27"/>
    </row>
    <row r="59" spans="2:10">
      <c r="B59" s="24"/>
      <c r="C59" s="25"/>
      <c r="D59" s="25"/>
      <c r="E59" s="26"/>
      <c r="F59" s="25"/>
      <c r="G59" s="25"/>
      <c r="H59" s="25"/>
      <c r="I59" s="25"/>
      <c r="J59" s="27"/>
    </row>
    <row r="60" spans="2:10">
      <c r="B60" s="24"/>
      <c r="C60" s="25"/>
      <c r="D60" s="25"/>
      <c r="E60" s="26"/>
      <c r="F60" s="25"/>
      <c r="G60" s="25"/>
      <c r="H60" s="25"/>
      <c r="I60" s="25"/>
      <c r="J60" s="27"/>
    </row>
    <row r="61" spans="2:10">
      <c r="B61" s="24"/>
      <c r="C61" s="25"/>
      <c r="D61" s="25"/>
      <c r="E61" s="26"/>
      <c r="F61" s="25"/>
      <c r="G61" s="25"/>
      <c r="H61" s="25"/>
      <c r="I61" s="25"/>
      <c r="J61" s="27"/>
    </row>
    <row r="62" spans="2:10">
      <c r="B62" s="24"/>
      <c r="C62" s="25"/>
      <c r="D62" s="25"/>
      <c r="E62" s="26"/>
      <c r="F62" s="25"/>
      <c r="G62" s="25"/>
      <c r="H62" s="25"/>
      <c r="I62" s="25"/>
      <c r="J62" s="27"/>
    </row>
    <row r="63" spans="2:10">
      <c r="B63" s="24"/>
      <c r="C63" s="25"/>
      <c r="D63" s="25"/>
      <c r="E63" s="26"/>
      <c r="F63" s="25"/>
      <c r="G63" s="25"/>
      <c r="H63" s="25"/>
      <c r="I63" s="25"/>
      <c r="J63" s="27"/>
    </row>
    <row r="64" spans="2:10">
      <c r="B64" s="24"/>
      <c r="C64" s="25"/>
      <c r="D64" s="25"/>
      <c r="E64" s="26"/>
      <c r="F64" s="25"/>
      <c r="G64" s="25"/>
      <c r="H64" s="25"/>
      <c r="I64" s="25"/>
      <c r="J64" s="27"/>
    </row>
    <row r="65" spans="2:10">
      <c r="B65" s="24"/>
      <c r="C65" s="25"/>
      <c r="D65" s="25"/>
      <c r="E65" s="26"/>
      <c r="F65" s="25"/>
      <c r="G65" s="25"/>
      <c r="H65" s="25"/>
      <c r="I65" s="25"/>
      <c r="J65" s="27"/>
    </row>
    <row r="66" spans="2:10">
      <c r="B66" s="24"/>
      <c r="C66" s="25"/>
      <c r="D66" s="25"/>
      <c r="E66" s="26"/>
      <c r="F66" s="25"/>
      <c r="G66" s="25"/>
      <c r="H66" s="25"/>
      <c r="I66" s="25"/>
      <c r="J66" s="27"/>
    </row>
    <row r="67" spans="2:10">
      <c r="B67" s="24"/>
      <c r="C67" s="25"/>
      <c r="D67" s="25"/>
      <c r="E67" s="26"/>
      <c r="F67" s="25"/>
      <c r="G67" s="25"/>
      <c r="H67" s="25"/>
      <c r="I67" s="25"/>
      <c r="J67" s="27"/>
    </row>
    <row r="68" spans="2:10">
      <c r="B68" s="24"/>
      <c r="C68" s="25"/>
      <c r="D68" s="25"/>
      <c r="E68" s="26"/>
      <c r="F68" s="25"/>
      <c r="G68" s="25"/>
      <c r="H68" s="25"/>
      <c r="I68" s="25"/>
      <c r="J68" s="27"/>
    </row>
    <row r="69" spans="2:10">
      <c r="B69" s="24"/>
      <c r="C69" s="25"/>
      <c r="D69" s="25"/>
      <c r="E69" s="26"/>
      <c r="F69" s="25"/>
      <c r="G69" s="25"/>
      <c r="H69" s="25"/>
      <c r="I69" s="25"/>
      <c r="J69" s="27"/>
    </row>
    <row r="70" spans="2:10">
      <c r="B70" s="24"/>
      <c r="C70" s="25"/>
      <c r="D70" s="25"/>
      <c r="E70" s="26"/>
      <c r="F70" s="25"/>
      <c r="G70" s="25"/>
      <c r="H70" s="25"/>
      <c r="I70" s="25"/>
      <c r="J70" s="27"/>
    </row>
    <row r="71" spans="2:10">
      <c r="B71" s="24"/>
      <c r="C71" s="25"/>
      <c r="D71" s="25"/>
      <c r="E71" s="26"/>
      <c r="F71" s="25"/>
      <c r="G71" s="25"/>
      <c r="H71" s="25"/>
      <c r="I71" s="25"/>
      <c r="J71" s="27"/>
    </row>
    <row r="72" spans="2:10">
      <c r="B72" s="24"/>
      <c r="C72" s="25"/>
      <c r="D72" s="25"/>
      <c r="E72" s="26"/>
      <c r="F72" s="25"/>
      <c r="G72" s="25"/>
      <c r="H72" s="25"/>
      <c r="I72" s="25"/>
      <c r="J72" s="27"/>
    </row>
    <row r="73" spans="2:10">
      <c r="B73" s="24"/>
      <c r="C73" s="25"/>
      <c r="D73" s="25"/>
      <c r="E73" s="26"/>
      <c r="F73" s="25"/>
      <c r="G73" s="25"/>
      <c r="H73" s="25"/>
      <c r="I73" s="25"/>
      <c r="J73" s="27"/>
    </row>
    <row r="74" spans="2:10">
      <c r="B74" s="24"/>
      <c r="C74" s="25"/>
      <c r="D74" s="25"/>
      <c r="E74" s="26"/>
      <c r="F74" s="25"/>
      <c r="G74" s="25"/>
      <c r="H74" s="25"/>
      <c r="I74" s="25"/>
      <c r="J74" s="27"/>
    </row>
    <row r="75" spans="2:10">
      <c r="B75" s="24"/>
      <c r="C75" s="25"/>
      <c r="D75" s="25"/>
      <c r="E75" s="26"/>
      <c r="F75" s="25"/>
      <c r="G75" s="25"/>
      <c r="H75" s="25"/>
      <c r="I75" s="25"/>
      <c r="J75" s="27"/>
    </row>
    <row r="76" spans="2:10">
      <c r="B76" s="24"/>
      <c r="C76" s="25"/>
      <c r="D76" s="25"/>
      <c r="E76" s="26"/>
      <c r="F76" s="25"/>
      <c r="G76" s="25"/>
      <c r="H76" s="25"/>
      <c r="I76" s="25"/>
      <c r="J76" s="27"/>
    </row>
    <row r="77" spans="2:10">
      <c r="B77" s="24"/>
      <c r="C77" s="25"/>
      <c r="D77" s="25"/>
      <c r="E77" s="26"/>
      <c r="F77" s="25"/>
      <c r="G77" s="25"/>
      <c r="H77" s="25"/>
      <c r="I77" s="25"/>
      <c r="J77" s="27"/>
    </row>
    <row r="78" spans="2:10">
      <c r="B78" s="24"/>
      <c r="C78" s="25"/>
      <c r="D78" s="25"/>
      <c r="E78" s="26"/>
      <c r="F78" s="25"/>
      <c r="G78" s="25"/>
      <c r="H78" s="25"/>
      <c r="I78" s="25"/>
      <c r="J78" s="27"/>
    </row>
    <row r="79" spans="2:10">
      <c r="B79" s="24"/>
      <c r="C79" s="25"/>
      <c r="D79" s="25"/>
      <c r="E79" s="26"/>
      <c r="F79" s="25"/>
      <c r="G79" s="25"/>
      <c r="H79" s="25"/>
      <c r="I79" s="25"/>
      <c r="J79" s="27"/>
    </row>
    <row r="80" spans="2:10">
      <c r="B80" s="24"/>
      <c r="C80" s="42" t="s">
        <v>126</v>
      </c>
      <c r="D80" s="25"/>
      <c r="E80" s="26"/>
      <c r="F80" s="25"/>
      <c r="G80" s="25"/>
      <c r="H80" s="25"/>
      <c r="I80" s="25"/>
      <c r="J80" s="27"/>
    </row>
    <row r="81" spans="2:10">
      <c r="B81" s="24"/>
      <c r="C81" s="63" t="s">
        <v>127</v>
      </c>
      <c r="D81" s="63"/>
      <c r="E81" s="63"/>
      <c r="F81" s="63"/>
      <c r="G81" s="63"/>
      <c r="H81" s="63"/>
      <c r="I81" s="63"/>
      <c r="J81" s="64"/>
    </row>
    <row r="82" spans="2:10">
      <c r="B82" s="24"/>
      <c r="C82" s="63" t="s">
        <v>134</v>
      </c>
      <c r="D82" s="63"/>
      <c r="E82" s="63"/>
      <c r="F82" s="63"/>
      <c r="G82" s="63"/>
      <c r="H82" s="63"/>
      <c r="I82" s="63"/>
      <c r="J82" s="64"/>
    </row>
    <row r="83" spans="2:10" ht="17.399999999999999">
      <c r="B83" s="24"/>
      <c r="C83" s="63" t="s">
        <v>145</v>
      </c>
      <c r="D83" s="63"/>
      <c r="E83" s="63"/>
      <c r="F83" s="63"/>
      <c r="G83" s="63"/>
      <c r="H83" s="63"/>
      <c r="I83" s="63"/>
      <c r="J83" s="64"/>
    </row>
    <row r="84" spans="2:10">
      <c r="B84" s="24"/>
      <c r="C84" s="63" t="s">
        <v>128</v>
      </c>
      <c r="D84" s="63"/>
      <c r="E84" s="63"/>
      <c r="F84" s="63"/>
      <c r="G84" s="63"/>
      <c r="H84" s="63"/>
      <c r="I84" s="63"/>
      <c r="J84" s="64"/>
    </row>
    <row r="85" spans="2:10">
      <c r="B85" s="24"/>
      <c r="C85" s="63" t="s">
        <v>124</v>
      </c>
      <c r="D85" s="63"/>
      <c r="E85" s="63"/>
      <c r="F85" s="63"/>
      <c r="G85" s="63"/>
      <c r="H85" s="63"/>
      <c r="I85" s="63"/>
      <c r="J85" s="64"/>
    </row>
    <row r="86" spans="2:10">
      <c r="B86" s="24"/>
      <c r="C86" s="63" t="s">
        <v>125</v>
      </c>
      <c r="D86" s="63"/>
      <c r="E86" s="63"/>
      <c r="F86" s="63"/>
      <c r="G86" s="63"/>
      <c r="H86" s="63"/>
      <c r="I86" s="63"/>
      <c r="J86" s="64"/>
    </row>
    <row r="87" spans="2:10">
      <c r="B87" s="24"/>
      <c r="C87" s="25"/>
      <c r="D87" s="29"/>
      <c r="E87" s="43"/>
      <c r="F87" s="29"/>
      <c r="G87" s="29"/>
      <c r="H87" s="29"/>
      <c r="I87" s="29"/>
      <c r="J87" s="27"/>
    </row>
    <row r="88" spans="2:10">
      <c r="B88" s="24"/>
      <c r="C88" s="29"/>
      <c r="D88" s="29"/>
      <c r="E88" s="43"/>
      <c r="F88" s="29"/>
      <c r="G88" s="29"/>
      <c r="H88" s="29"/>
      <c r="I88" s="29"/>
      <c r="J88" s="27"/>
    </row>
    <row r="89" spans="2:10">
      <c r="B89" s="24"/>
      <c r="C89" s="42" t="s">
        <v>129</v>
      </c>
      <c r="D89" s="29"/>
      <c r="E89" s="43"/>
      <c r="F89" s="29"/>
      <c r="G89" s="29"/>
      <c r="H89" s="29"/>
      <c r="I89" s="29"/>
      <c r="J89" s="27"/>
    </row>
    <row r="90" spans="2:10">
      <c r="B90" s="24"/>
      <c r="C90" s="63" t="s">
        <v>130</v>
      </c>
      <c r="D90" s="63"/>
      <c r="E90" s="63"/>
      <c r="F90" s="63"/>
      <c r="G90" s="63"/>
      <c r="H90" s="63"/>
      <c r="I90" s="63"/>
      <c r="J90" s="64"/>
    </row>
    <row r="91" spans="2:10">
      <c r="B91" s="24"/>
      <c r="C91" s="63" t="s">
        <v>132</v>
      </c>
      <c r="D91" s="63"/>
      <c r="E91" s="63"/>
      <c r="F91" s="63"/>
      <c r="G91" s="63"/>
      <c r="H91" s="63"/>
      <c r="I91" s="63"/>
      <c r="J91" s="64"/>
    </row>
    <row r="92" spans="2:10">
      <c r="B92" s="24"/>
      <c r="C92" s="63" t="s">
        <v>133</v>
      </c>
      <c r="D92" s="63"/>
      <c r="E92" s="63"/>
      <c r="F92" s="63"/>
      <c r="G92" s="63"/>
      <c r="H92" s="63"/>
      <c r="I92" s="63"/>
      <c r="J92" s="64"/>
    </row>
    <row r="93" spans="2:10">
      <c r="B93" s="24"/>
      <c r="C93" s="43"/>
      <c r="D93" s="43"/>
      <c r="E93" s="43"/>
      <c r="F93" s="43"/>
      <c r="G93" s="43"/>
      <c r="H93" s="43"/>
      <c r="I93" s="43"/>
      <c r="J93" s="44"/>
    </row>
    <row r="94" spans="2:10">
      <c r="B94" s="24"/>
      <c r="C94" s="43"/>
      <c r="D94" s="43"/>
      <c r="E94" s="43"/>
      <c r="F94" s="43"/>
      <c r="G94" s="43"/>
      <c r="H94" s="43"/>
      <c r="I94" s="43"/>
      <c r="J94" s="44"/>
    </row>
    <row r="95" spans="2:10">
      <c r="B95" s="24"/>
      <c r="C95" s="43"/>
      <c r="D95" s="43"/>
      <c r="E95" s="43"/>
      <c r="F95" s="43"/>
      <c r="G95" s="43"/>
      <c r="H95" s="43"/>
      <c r="I95" s="43"/>
      <c r="J95" s="44"/>
    </row>
    <row r="96" spans="2:10">
      <c r="B96" s="24"/>
      <c r="C96" s="43"/>
      <c r="D96" s="43"/>
      <c r="E96" s="43"/>
      <c r="F96" s="43"/>
      <c r="G96" s="43"/>
      <c r="H96" s="43"/>
      <c r="I96" s="43"/>
      <c r="J96" s="44"/>
    </row>
    <row r="97" spans="2:10">
      <c r="B97" s="24"/>
      <c r="C97" s="43"/>
      <c r="D97" s="43"/>
      <c r="E97" s="43"/>
      <c r="F97" s="43"/>
      <c r="G97" s="43"/>
      <c r="H97" s="43"/>
      <c r="I97" s="43"/>
      <c r="J97" s="44"/>
    </row>
    <row r="98" spans="2:10">
      <c r="B98" s="24"/>
      <c r="C98" s="43"/>
      <c r="D98" s="43"/>
      <c r="E98" s="43"/>
      <c r="F98" s="43"/>
      <c r="G98" s="43"/>
      <c r="H98" s="43"/>
      <c r="I98" s="43"/>
      <c r="J98" s="44"/>
    </row>
    <row r="99" spans="2:10">
      <c r="B99" s="24"/>
      <c r="C99" s="43"/>
      <c r="D99" s="43"/>
      <c r="E99" s="43"/>
      <c r="F99" s="43"/>
      <c r="G99" s="43"/>
      <c r="H99" s="43"/>
      <c r="I99" s="43"/>
      <c r="J99" s="44"/>
    </row>
    <row r="100" spans="2:10">
      <c r="B100" s="24"/>
      <c r="C100" s="25"/>
      <c r="D100" s="29"/>
      <c r="E100" s="43"/>
      <c r="F100" s="29"/>
      <c r="G100" s="29"/>
      <c r="H100" s="29"/>
      <c r="I100" s="29"/>
      <c r="J100" s="27"/>
    </row>
    <row r="101" spans="2:10">
      <c r="B101" s="24"/>
      <c r="C101" s="45"/>
      <c r="D101" s="29"/>
      <c r="E101" s="43"/>
      <c r="F101" s="29"/>
      <c r="G101" s="29"/>
      <c r="H101" s="29"/>
      <c r="I101" s="29"/>
      <c r="J101" s="27"/>
    </row>
    <row r="102" spans="2:10">
      <c r="B102" s="24"/>
      <c r="C102" s="68" t="s">
        <v>131</v>
      </c>
      <c r="D102" s="68"/>
      <c r="E102" s="68"/>
      <c r="F102" s="68"/>
      <c r="G102" s="68"/>
      <c r="H102" s="68"/>
      <c r="I102" s="68"/>
      <c r="J102" s="69"/>
    </row>
    <row r="103" spans="2:10">
      <c r="B103" s="24"/>
      <c r="C103" s="29"/>
      <c r="D103" s="29"/>
      <c r="E103" s="43"/>
      <c r="F103" s="29"/>
      <c r="G103" s="29"/>
      <c r="H103" s="29"/>
      <c r="I103" s="29"/>
      <c r="J103" s="27"/>
    </row>
    <row r="104" spans="2:10">
      <c r="B104" s="24"/>
      <c r="C104" s="25"/>
      <c r="D104" s="29"/>
      <c r="E104" s="43"/>
      <c r="F104" s="29"/>
      <c r="G104" s="29"/>
      <c r="H104" s="29"/>
      <c r="I104" s="29"/>
      <c r="J104" s="27"/>
    </row>
    <row r="105" spans="2:10">
      <c r="B105" s="46"/>
      <c r="C105" s="47"/>
      <c r="D105" s="47"/>
      <c r="E105" s="48"/>
      <c r="F105" s="47"/>
      <c r="G105" s="47"/>
      <c r="H105" s="47"/>
      <c r="I105" s="47"/>
      <c r="J105" s="49"/>
    </row>
    <row r="106" spans="2:10">
      <c r="D106" s="50"/>
      <c r="E106" s="51"/>
      <c r="F106" s="50"/>
      <c r="G106" s="50"/>
      <c r="H106" s="50"/>
      <c r="I106" s="50"/>
    </row>
    <row r="107" spans="2:10">
      <c r="C107" s="50"/>
      <c r="D107" s="50"/>
      <c r="E107" s="51"/>
      <c r="F107" s="50"/>
      <c r="G107" s="50"/>
      <c r="H107" s="50"/>
      <c r="I107" s="50"/>
    </row>
    <row r="108" spans="2:10">
      <c r="C108" s="50"/>
      <c r="D108" s="50"/>
      <c r="E108" s="51"/>
      <c r="F108" s="50"/>
      <c r="G108" s="50"/>
      <c r="H108" s="50"/>
      <c r="I108" s="50"/>
    </row>
    <row r="109" spans="2:10">
      <c r="C109" s="50"/>
      <c r="D109" s="50"/>
      <c r="E109" s="51"/>
      <c r="F109" s="50"/>
      <c r="G109" s="50"/>
      <c r="H109" s="50"/>
      <c r="I109" s="50"/>
    </row>
    <row r="110" spans="2:10">
      <c r="C110" s="50"/>
      <c r="D110" s="50"/>
      <c r="E110" s="51"/>
      <c r="F110" s="50"/>
      <c r="G110" s="50"/>
      <c r="H110" s="50"/>
      <c r="I110" s="50"/>
    </row>
    <row r="111" spans="2:10">
      <c r="C111" s="50"/>
      <c r="D111" s="50"/>
      <c r="E111" s="51"/>
      <c r="F111" s="50"/>
      <c r="G111" s="50"/>
      <c r="H111" s="50"/>
      <c r="I111" s="50"/>
    </row>
    <row r="116" spans="2:8">
      <c r="B116" s="52"/>
      <c r="C116" s="52"/>
      <c r="D116" s="52"/>
      <c r="E116" s="53"/>
      <c r="F116" s="52"/>
      <c r="G116" s="52"/>
      <c r="H116" s="52"/>
    </row>
    <row r="117" spans="2:8">
      <c r="B117" s="52"/>
      <c r="C117" s="52"/>
      <c r="D117" s="52"/>
      <c r="E117" s="53"/>
      <c r="F117" s="52"/>
      <c r="G117" s="52"/>
      <c r="H117" s="52"/>
    </row>
    <row r="118" spans="2:8">
      <c r="B118" s="52"/>
      <c r="C118" s="52"/>
      <c r="D118" s="52"/>
      <c r="E118" s="52"/>
      <c r="F118" s="52"/>
      <c r="G118" s="52"/>
      <c r="H118" s="52"/>
    </row>
    <row r="119" spans="2:8">
      <c r="B119" s="52"/>
      <c r="C119" s="52"/>
      <c r="D119" s="52"/>
      <c r="E119" s="52"/>
      <c r="F119" s="52"/>
      <c r="G119" s="52"/>
      <c r="H119" s="52"/>
    </row>
    <row r="120" spans="2:8">
      <c r="B120" s="52"/>
      <c r="C120" s="52"/>
      <c r="D120" s="52"/>
      <c r="E120" s="52"/>
      <c r="F120" s="52"/>
      <c r="G120" s="52"/>
      <c r="H120" s="52"/>
    </row>
    <row r="121" spans="2:8">
      <c r="B121" s="52"/>
      <c r="C121" s="52"/>
      <c r="D121" s="52"/>
      <c r="E121" s="52"/>
      <c r="F121" s="52"/>
      <c r="G121" s="52"/>
      <c r="H121" s="52"/>
    </row>
    <row r="122" spans="2:8">
      <c r="B122" s="61"/>
      <c r="C122" s="52"/>
      <c r="D122" s="52"/>
      <c r="E122" s="52"/>
      <c r="F122" s="52"/>
      <c r="G122" s="52"/>
      <c r="H122" s="52"/>
    </row>
    <row r="123" spans="2:8">
      <c r="B123" s="61"/>
      <c r="C123" s="52"/>
      <c r="D123" s="52"/>
      <c r="E123" s="52"/>
      <c r="F123" s="52"/>
      <c r="G123" s="52"/>
      <c r="H123" s="52"/>
    </row>
    <row r="124" spans="2:8">
      <c r="B124" s="52">
        <f>(IF(C35="",0,1))</f>
        <v>0</v>
      </c>
      <c r="C124" s="54"/>
      <c r="D124" s="54"/>
      <c r="E124" s="54"/>
      <c r="F124" s="54"/>
      <c r="G124" s="54"/>
      <c r="H124" s="54"/>
    </row>
    <row r="125" spans="2:8">
      <c r="B125" s="52">
        <f>(IF(C38="",0,1))</f>
        <v>0</v>
      </c>
      <c r="C125" s="52"/>
      <c r="D125" s="52"/>
      <c r="E125" s="52"/>
      <c r="F125" s="52"/>
      <c r="G125" s="52"/>
      <c r="H125" s="52"/>
    </row>
    <row r="126" spans="2:8">
      <c r="B126" s="52"/>
      <c r="C126" s="52"/>
      <c r="D126" s="52"/>
      <c r="E126" s="52"/>
      <c r="F126" s="52"/>
      <c r="G126" s="52"/>
      <c r="H126" s="52"/>
    </row>
    <row r="127" spans="2:8">
      <c r="B127" s="52">
        <f>IF(AND(H27&gt;=H20),1,0)</f>
        <v>1</v>
      </c>
      <c r="C127" s="55">
        <f>IF(H27="",1,0)</f>
        <v>1</v>
      </c>
      <c r="D127" s="55"/>
      <c r="E127" s="55"/>
      <c r="F127" s="55"/>
      <c r="G127" s="55"/>
      <c r="H127" s="55"/>
    </row>
    <row r="128" spans="2:8">
      <c r="B128" s="52"/>
      <c r="C128" s="55"/>
      <c r="D128" s="55"/>
      <c r="E128" s="55"/>
      <c r="F128" s="55"/>
      <c r="G128" s="55"/>
      <c r="H128" s="55"/>
    </row>
    <row r="129" spans="2:8">
      <c r="B129" s="52"/>
      <c r="C129" s="55"/>
      <c r="D129" s="55"/>
      <c r="E129" s="55"/>
      <c r="F129" s="55"/>
      <c r="G129" s="55"/>
      <c r="H129" s="55"/>
    </row>
    <row r="130" spans="2:8">
      <c r="B130" s="52"/>
      <c r="C130" s="55"/>
      <c r="D130" s="55"/>
      <c r="E130" s="55"/>
      <c r="F130" s="55"/>
      <c r="G130" s="55"/>
      <c r="H130" s="55"/>
    </row>
    <row r="131" spans="2:8">
      <c r="B131" s="52"/>
      <c r="C131" s="56" t="e">
        <f>MATCH(H23,'R-VALUES'!C8:L8,1)</f>
        <v>#N/A</v>
      </c>
      <c r="D131" s="56"/>
      <c r="E131" s="56" t="e">
        <f>+C136+1</f>
        <v>#N/A</v>
      </c>
      <c r="F131" s="55"/>
      <c r="G131" s="55"/>
      <c r="H131" s="55"/>
    </row>
    <row r="132" spans="2:8">
      <c r="B132" s="52"/>
      <c r="C132" s="56" t="e" cm="1">
        <f t="array" ref="C132">INDEX('R-VALUES'!C8:L8,1,C136)</f>
        <v>#N/A</v>
      </c>
      <c r="D132" s="57" t="str">
        <f>H23</f>
        <v/>
      </c>
      <c r="E132" s="56" t="e" cm="1">
        <f t="array" ref="E132">INDEX('R-VALUES'!C8:L8,1,E136)</f>
        <v>#N/A</v>
      </c>
      <c r="F132" s="55"/>
      <c r="G132" s="55"/>
      <c r="H132" s="55"/>
    </row>
    <row r="133" spans="2:8">
      <c r="B133" s="52"/>
      <c r="C133" s="56" t="e" cm="1">
        <f t="array" ref="C133">INDEX('R-VALUES'!C9:L13,MATCH("No insulation",'R-VALUES'!B9:B13,0),C136)</f>
        <v>#N/A</v>
      </c>
      <c r="D133" s="58" t="e">
        <f>((E133-C133)/(E132-C132))*(D132-C132)+C133</f>
        <v>#N/A</v>
      </c>
      <c r="E133" s="56" t="e" cm="1">
        <f t="array" ref="E133">INDEX('R-VALUES'!C9:L13,MATCH("No insulation",'R-VALUES'!B9:B13,0),E136)</f>
        <v>#N/A</v>
      </c>
      <c r="F133" s="55"/>
      <c r="G133" s="55"/>
      <c r="H133" s="55"/>
    </row>
    <row r="134" spans="2:8">
      <c r="B134" s="52"/>
      <c r="C134" s="55"/>
      <c r="D134" s="55"/>
      <c r="E134" s="55"/>
      <c r="F134" s="55"/>
      <c r="G134" s="55"/>
      <c r="H134" s="55"/>
    </row>
    <row r="135" spans="2:8">
      <c r="B135" s="52"/>
      <c r="C135" s="55"/>
      <c r="D135" s="55"/>
      <c r="E135" s="55"/>
      <c r="F135" s="55"/>
      <c r="G135" s="55"/>
      <c r="H135" s="55"/>
    </row>
    <row r="136" spans="2:8">
      <c r="B136" s="52"/>
      <c r="C136" s="56" t="e">
        <f>MATCH(H23,'R-VALUES'!C8:L8,1)</f>
        <v>#N/A</v>
      </c>
      <c r="D136" s="56"/>
      <c r="E136" s="56" t="e">
        <f>+C136+1</f>
        <v>#N/A</v>
      </c>
      <c r="F136" s="55"/>
      <c r="G136" s="55"/>
      <c r="H136" s="55"/>
    </row>
    <row r="137" spans="2:8">
      <c r="B137" s="52"/>
      <c r="C137" s="56" t="e" cm="1">
        <f t="array" ref="C137">INDEX('R-VALUES'!C8:L8,1,C136)</f>
        <v>#N/A</v>
      </c>
      <c r="D137" s="57" t="str">
        <f>H23</f>
        <v/>
      </c>
      <c r="E137" s="56" t="e" cm="1">
        <f t="array" ref="E137">INDEX('R-VALUES'!C8:L8,1,E136)</f>
        <v>#N/A</v>
      </c>
      <c r="F137" s="55"/>
      <c r="G137" s="55"/>
      <c r="H137" s="55"/>
    </row>
    <row r="138" spans="2:8">
      <c r="B138" s="52"/>
      <c r="C138" s="56" t="e" cm="1">
        <f t="array" ref="C138">INDEX('R-VALUES'!C9:L13,MATCH(C47,'R-VALUES'!B9:B13,0),C136)</f>
        <v>#N/A</v>
      </c>
      <c r="D138" s="58" t="e">
        <f>((E138-C138)/(E137-C137))*(D137-C137)+C138</f>
        <v>#N/A</v>
      </c>
      <c r="E138" s="56" t="e" cm="1">
        <f t="array" ref="E138">INDEX('R-VALUES'!C9:L13,MATCH(C47,'R-VALUES'!B9:B13,0),E136)</f>
        <v>#N/A</v>
      </c>
      <c r="F138" s="55"/>
      <c r="G138" s="55"/>
      <c r="H138" s="55"/>
    </row>
    <row r="139" spans="2:8">
      <c r="B139" s="52"/>
      <c r="C139" s="55"/>
      <c r="D139" s="58" t="e">
        <f>(C44*D133+(1-C44)*D138)/100%</f>
        <v>#N/A</v>
      </c>
      <c r="E139" s="55"/>
      <c r="F139" s="55"/>
      <c r="G139" s="55"/>
      <c r="H139" s="55"/>
    </row>
    <row r="140" spans="2:8">
      <c r="B140" s="52"/>
      <c r="C140" s="55"/>
      <c r="D140" s="55"/>
      <c r="E140" s="55"/>
      <c r="F140" s="55"/>
      <c r="G140" s="55"/>
      <c r="H140" s="55"/>
    </row>
    <row r="141" spans="2:8">
      <c r="B141" s="52"/>
      <c r="C141" s="56" t="e">
        <f>MATCH(H23,'R-VALUES'!C18:L18,1)</f>
        <v>#N/A</v>
      </c>
      <c r="D141" s="56"/>
      <c r="E141" s="56" t="e">
        <f>+C136+1</f>
        <v>#N/A</v>
      </c>
      <c r="F141" s="55"/>
      <c r="G141" s="55"/>
      <c r="H141" s="55"/>
    </row>
    <row r="142" spans="2:8">
      <c r="B142" s="52"/>
      <c r="C142" s="56" t="e" cm="1">
        <f t="array" ref="C142">INDEX('R-VALUES'!C18:L18,1,C141)</f>
        <v>#N/A</v>
      </c>
      <c r="D142" s="57" t="str">
        <f>H23</f>
        <v/>
      </c>
      <c r="E142" s="56" t="e" cm="1">
        <f t="array" ref="E142">INDEX('R-VALUES'!C18:L18,1,E136)</f>
        <v>#N/A</v>
      </c>
      <c r="F142" s="55"/>
      <c r="G142" s="55"/>
      <c r="H142" s="55"/>
    </row>
    <row r="143" spans="2:8">
      <c r="B143" s="52"/>
      <c r="C143" s="57" t="e" cm="1">
        <f t="array" ref="C143">INDEX('R-VALUES'!C19:L23,MATCH(C47,'R-VALUES'!B19:B23,0),C141)</f>
        <v>#N/A</v>
      </c>
      <c r="D143" s="58" t="e">
        <f>((E143-C143)/(E142-C142))*(D142-C142)+C143</f>
        <v>#N/A</v>
      </c>
      <c r="E143" s="56" t="e" cm="1">
        <f t="array" ref="E143">INDEX('R-VALUES'!C19:L23,MATCH(C47,'R-VALUES'!B19:B23,0),E136)</f>
        <v>#N/A</v>
      </c>
      <c r="F143" s="55"/>
      <c r="G143" s="55"/>
      <c r="H143" s="55"/>
    </row>
    <row r="144" spans="2:8">
      <c r="B144" s="52"/>
      <c r="C144" s="55"/>
      <c r="D144" s="58" t="e">
        <f>(C44*D133+(1-C44)*D143)/100%</f>
        <v>#N/A</v>
      </c>
      <c r="E144" s="55"/>
      <c r="F144" s="55"/>
      <c r="G144" s="55"/>
      <c r="H144" s="55"/>
    </row>
    <row r="145" spans="2:8">
      <c r="B145" s="52"/>
      <c r="C145" s="55"/>
      <c r="D145" s="55"/>
      <c r="E145" s="55"/>
      <c r="F145" s="55"/>
      <c r="G145" s="55"/>
      <c r="H145" s="55"/>
    </row>
    <row r="146" spans="2:8">
      <c r="B146" s="52"/>
      <c r="C146" s="55"/>
      <c r="D146" s="55"/>
      <c r="E146" s="55"/>
      <c r="F146" s="55"/>
      <c r="G146" s="55"/>
      <c r="H146" s="55"/>
    </row>
    <row r="147" spans="2:8">
      <c r="B147" s="52"/>
      <c r="C147" s="55"/>
      <c r="D147" s="55"/>
      <c r="E147" s="55"/>
      <c r="F147" s="55"/>
      <c r="G147" s="55"/>
      <c r="H147" s="55"/>
    </row>
    <row r="148" spans="2:8">
      <c r="B148" s="52"/>
      <c r="C148" s="55"/>
      <c r="D148" s="55"/>
      <c r="E148" s="55"/>
      <c r="F148" s="55"/>
      <c r="G148" s="55"/>
      <c r="H148" s="55"/>
    </row>
    <row r="149" spans="2:8">
      <c r="B149" s="52"/>
      <c r="C149" s="55"/>
      <c r="D149" s="55"/>
      <c r="E149" s="55"/>
      <c r="F149" s="55"/>
      <c r="G149" s="55"/>
      <c r="H149" s="55"/>
    </row>
    <row r="150" spans="2:8">
      <c r="B150" s="52"/>
      <c r="C150" s="55"/>
      <c r="D150" s="55"/>
      <c r="E150" s="55"/>
      <c r="F150" s="55"/>
      <c r="G150" s="55"/>
      <c r="H150" s="55"/>
    </row>
    <row r="151" spans="2:8">
      <c r="B151" s="52"/>
      <c r="C151" s="55" t="s">
        <v>97</v>
      </c>
      <c r="D151" s="55"/>
      <c r="E151" s="55"/>
      <c r="F151" s="55"/>
      <c r="G151" s="59" t="e">
        <f>D138</f>
        <v>#N/A</v>
      </c>
      <c r="H151" s="55"/>
    </row>
    <row r="152" spans="2:8">
      <c r="B152" s="52"/>
      <c r="C152" s="52" t="s">
        <v>98</v>
      </c>
      <c r="D152" s="52"/>
      <c r="E152" s="52"/>
      <c r="F152" s="52"/>
      <c r="G152" s="60" t="e">
        <f>D143</f>
        <v>#N/A</v>
      </c>
      <c r="H152" s="52"/>
    </row>
    <row r="153" spans="2:8">
      <c r="B153" s="52"/>
      <c r="C153" s="52"/>
      <c r="D153" s="52"/>
      <c r="E153" s="52"/>
      <c r="F153" s="52"/>
      <c r="G153" s="52"/>
      <c r="H153" s="52"/>
    </row>
    <row r="154" spans="2:8">
      <c r="B154" s="52"/>
      <c r="C154" s="53">
        <f>IF(OR(E26=1,E29=1,E32=1,E35=1,E38=1,E41=1,E47=1,H23="Out of Range"),0,1)</f>
        <v>0</v>
      </c>
      <c r="D154" s="52"/>
      <c r="E154" s="52"/>
      <c r="F154" s="52"/>
      <c r="G154" s="52"/>
      <c r="H154" s="52"/>
    </row>
    <row r="155" spans="2:8">
      <c r="B155" s="52"/>
      <c r="C155" s="52" t="str">
        <f>IF(C154=0,"BLANK",IF(C32="90-140mm Timber Frame with Weatherboard Cladding","W","B")&amp;VLOOKUP(C47,SOLUTIONS!A3:B7,2,0))</f>
        <v>BLANK</v>
      </c>
      <c r="D155" s="52"/>
      <c r="E155" s="52"/>
      <c r="F155" s="52"/>
      <c r="G155" s="52"/>
      <c r="H155" s="52"/>
    </row>
    <row r="156" spans="2:8">
      <c r="B156" s="52"/>
      <c r="C156" s="52"/>
      <c r="D156" s="52"/>
      <c r="E156" s="52"/>
      <c r="F156" s="52"/>
      <c r="G156" s="52"/>
      <c r="H156" s="52"/>
    </row>
    <row r="157" spans="2:8">
      <c r="B157" s="52"/>
      <c r="C157" s="52"/>
      <c r="D157" s="52"/>
      <c r="E157" s="52"/>
      <c r="F157" s="52"/>
      <c r="G157" s="52"/>
      <c r="H157" s="52"/>
    </row>
    <row r="158" spans="2:8">
      <c r="B158" s="52"/>
      <c r="C158" s="52"/>
      <c r="D158" s="52"/>
      <c r="E158" s="52"/>
      <c r="F158" s="52"/>
      <c r="G158" s="52"/>
      <c r="H158" s="52"/>
    </row>
    <row r="159" spans="2:8">
      <c r="B159" s="52"/>
      <c r="C159" s="52"/>
      <c r="D159" s="52"/>
      <c r="E159" s="52"/>
      <c r="F159" s="52"/>
      <c r="G159" s="52"/>
      <c r="H159" s="52"/>
    </row>
    <row r="160" spans="2:8">
      <c r="B160" s="52"/>
      <c r="C160" s="52"/>
      <c r="D160" s="52"/>
      <c r="E160" s="52"/>
      <c r="F160" s="52"/>
      <c r="G160" s="52"/>
      <c r="H160" s="52"/>
    </row>
    <row r="161" spans="2:8">
      <c r="B161" s="52"/>
      <c r="C161" s="52"/>
      <c r="D161" s="52"/>
      <c r="E161" s="52"/>
      <c r="F161" s="52"/>
      <c r="G161" s="52"/>
      <c r="H161" s="52"/>
    </row>
    <row r="162" spans="2:8">
      <c r="B162" s="52"/>
      <c r="C162" s="52"/>
      <c r="D162" s="52"/>
      <c r="E162" s="52"/>
      <c r="F162" s="52"/>
      <c r="G162" s="52"/>
      <c r="H162" s="52"/>
    </row>
    <row r="163" spans="2:8">
      <c r="B163" s="52"/>
      <c r="C163" s="52"/>
      <c r="D163" s="52"/>
      <c r="E163" s="52"/>
      <c r="F163" s="52"/>
      <c r="G163" s="52"/>
      <c r="H163" s="52"/>
    </row>
    <row r="164" spans="2:8">
      <c r="B164" s="52"/>
      <c r="C164" s="52"/>
      <c r="D164" s="52"/>
      <c r="E164" s="52"/>
      <c r="F164" s="52"/>
      <c r="G164" s="52"/>
      <c r="H164" s="52"/>
    </row>
    <row r="165" spans="2:8">
      <c r="B165" s="52"/>
      <c r="C165" s="52"/>
      <c r="D165" s="52"/>
      <c r="E165" s="52"/>
      <c r="F165" s="52"/>
      <c r="G165" s="52"/>
      <c r="H165" s="52"/>
    </row>
    <row r="166" spans="2:8">
      <c r="B166" s="52"/>
      <c r="C166" s="52"/>
      <c r="D166" s="52"/>
      <c r="E166" s="52"/>
      <c r="F166" s="52"/>
      <c r="G166" s="52"/>
      <c r="H166" s="52"/>
    </row>
    <row r="167" spans="2:8">
      <c r="B167" s="52"/>
      <c r="C167" s="52"/>
      <c r="D167" s="52"/>
      <c r="E167" s="52"/>
      <c r="F167" s="52"/>
      <c r="G167" s="52"/>
      <c r="H167" s="52"/>
    </row>
    <row r="168" spans="2:8">
      <c r="B168" s="52"/>
      <c r="C168" s="52"/>
      <c r="D168" s="52"/>
      <c r="E168" s="52"/>
      <c r="F168" s="52"/>
      <c r="G168" s="52"/>
      <c r="H168" s="52"/>
    </row>
    <row r="169" spans="2:8">
      <c r="B169" s="52"/>
      <c r="C169" s="52"/>
      <c r="D169" s="52"/>
      <c r="E169" s="52"/>
      <c r="F169" s="52"/>
      <c r="G169" s="52"/>
      <c r="H169" s="52"/>
    </row>
    <row r="170" spans="2:8">
      <c r="B170" s="52"/>
      <c r="C170" s="52"/>
      <c r="D170" s="52"/>
      <c r="E170" s="52"/>
      <c r="F170" s="52"/>
      <c r="G170" s="52"/>
      <c r="H170" s="52"/>
    </row>
    <row r="171" spans="2:8">
      <c r="B171" s="52"/>
      <c r="C171" s="52"/>
      <c r="D171" s="52"/>
      <c r="E171" s="52"/>
      <c r="F171" s="52"/>
      <c r="G171" s="52"/>
      <c r="H171" s="52"/>
    </row>
    <row r="172" spans="2:8">
      <c r="B172" s="52"/>
      <c r="C172" s="52"/>
      <c r="D172" s="52"/>
      <c r="E172" s="52"/>
      <c r="F172" s="52"/>
      <c r="G172" s="52"/>
      <c r="H172" s="52"/>
    </row>
    <row r="173" spans="2:8">
      <c r="B173" s="52"/>
      <c r="C173" s="52"/>
      <c r="D173" s="52"/>
      <c r="E173" s="52"/>
      <c r="F173" s="52"/>
      <c r="G173" s="52"/>
      <c r="H173" s="52"/>
    </row>
    <row r="174" spans="2:8">
      <c r="B174" s="52"/>
      <c r="C174" s="52"/>
      <c r="D174" s="52"/>
      <c r="E174" s="52"/>
      <c r="F174" s="52"/>
      <c r="G174" s="52"/>
      <c r="H174" s="52"/>
    </row>
    <row r="175" spans="2:8">
      <c r="B175" s="52"/>
      <c r="C175" s="52"/>
      <c r="D175" s="52"/>
      <c r="E175" s="52"/>
      <c r="F175" s="52"/>
      <c r="G175" s="52"/>
      <c r="H175" s="52"/>
    </row>
    <row r="176" spans="2:8">
      <c r="B176" s="52"/>
      <c r="C176" s="52"/>
      <c r="D176" s="52"/>
      <c r="E176" s="52"/>
      <c r="F176" s="52"/>
      <c r="G176" s="52"/>
      <c r="H176" s="52"/>
    </row>
    <row r="177" spans="2:8">
      <c r="B177" s="52"/>
      <c r="C177" s="52"/>
      <c r="D177" s="52"/>
      <c r="E177" s="52"/>
      <c r="F177" s="52"/>
      <c r="G177" s="52"/>
      <c r="H177" s="52"/>
    </row>
    <row r="178" spans="2:8">
      <c r="B178" s="52"/>
      <c r="C178" s="52"/>
      <c r="D178" s="52"/>
      <c r="E178" s="52"/>
      <c r="F178" s="52"/>
      <c r="G178" s="52"/>
      <c r="H178" s="52"/>
    </row>
    <row r="179" spans="2:8">
      <c r="B179" s="52"/>
      <c r="C179" s="52"/>
      <c r="D179" s="52"/>
      <c r="E179" s="52"/>
      <c r="F179" s="52"/>
      <c r="G179" s="52"/>
      <c r="H179" s="52"/>
    </row>
    <row r="180" spans="2:8">
      <c r="B180" s="52"/>
      <c r="C180" s="52"/>
      <c r="D180" s="52"/>
      <c r="E180" s="52"/>
      <c r="F180" s="52"/>
      <c r="G180" s="52"/>
      <c r="H180" s="52"/>
    </row>
    <row r="181" spans="2:8">
      <c r="E181" s="18"/>
    </row>
    <row r="182" spans="2:8">
      <c r="E182" s="18"/>
    </row>
    <row r="183" spans="2:8">
      <c r="E183" s="18"/>
    </row>
    <row r="184" spans="2:8">
      <c r="E184" s="18"/>
    </row>
    <row r="185" spans="2:8">
      <c r="E185" s="18"/>
    </row>
    <row r="186" spans="2:8">
      <c r="E186" s="18"/>
    </row>
    <row r="187" spans="2:8">
      <c r="E187" s="18"/>
    </row>
    <row r="188" spans="2:8">
      <c r="E188" s="18"/>
    </row>
    <row r="189" spans="2:8">
      <c r="E189" s="18"/>
    </row>
    <row r="190" spans="2:8">
      <c r="E190" s="18"/>
    </row>
    <row r="191" spans="2:8">
      <c r="E191" s="18"/>
    </row>
    <row r="192" spans="2:8">
      <c r="E192" s="18"/>
    </row>
    <row r="193" s="18" customFormat="1"/>
    <row r="194" s="18" customFormat="1"/>
    <row r="195" s="18" customFormat="1"/>
    <row r="196" s="18" customFormat="1"/>
  </sheetData>
  <mergeCells count="23">
    <mergeCell ref="I17:I18"/>
    <mergeCell ref="J27:J28"/>
    <mergeCell ref="J20:J21"/>
    <mergeCell ref="H16:I16"/>
    <mergeCell ref="H19:I19"/>
    <mergeCell ref="H20:I21"/>
    <mergeCell ref="H22:I22"/>
    <mergeCell ref="H23:I24"/>
    <mergeCell ref="B122:B123"/>
    <mergeCell ref="J23:J24"/>
    <mergeCell ref="C91:J91"/>
    <mergeCell ref="C90:J90"/>
    <mergeCell ref="H27:I29"/>
    <mergeCell ref="H30:I35"/>
    <mergeCell ref="C86:J86"/>
    <mergeCell ref="C81:J81"/>
    <mergeCell ref="H26:I26"/>
    <mergeCell ref="C92:J92"/>
    <mergeCell ref="C102:J102"/>
    <mergeCell ref="C82:J82"/>
    <mergeCell ref="C83:J83"/>
    <mergeCell ref="C84:J84"/>
    <mergeCell ref="C85:J85"/>
  </mergeCells>
  <conditionalFormatting sqref="H27">
    <cfRule type="expression" dxfId="2" priority="4">
      <formula>$C$127=1</formula>
    </cfRule>
    <cfRule type="expression" dxfId="1" priority="5">
      <formula>$B$127=1</formula>
    </cfRule>
    <cfRule type="expression" dxfId="0" priority="6">
      <formula>$B$127=0</formula>
    </cfRule>
  </conditionalFormatting>
  <dataValidations count="2">
    <dataValidation type="decimal" allowBlank="1" showInputMessage="1" showErrorMessage="1" sqref="C38" xr:uid="{D298BB15-EA9C-F64E-84C9-709D02527A32}">
      <formula1>1</formula1>
      <formula2>300</formula2>
    </dataValidation>
    <dataValidation type="decimal" allowBlank="1" showInputMessage="1" showErrorMessage="1" sqref="C44" xr:uid="{C793547C-6F6A-2E4B-92C9-A09C93501860}">
      <formula1>0</formula1>
      <formula2>1</formula2>
    </dataValidation>
  </dataValidations>
  <pageMargins left="0.70866141732283472" right="0.70866141732283472" top="0.74803149606299213" bottom="0.74803149606299213" header="0.31496062992125984" footer="0.31496062992125984"/>
  <pageSetup paperSize="9" scale="45" orientation="portrait" horizontalDpi="0" verticalDpi="0"/>
  <drawing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5344EE8-FD3D-6044-8992-10C6E6D19404}">
          <x14:formula1>
            <xm:f>'CLIMATE ZONES'!$B$4:$B$82</xm:f>
          </x14:formula1>
          <xm:sqref>C26</xm:sqref>
        </x14:dataValidation>
        <x14:dataValidation type="list" allowBlank="1" showInputMessage="1" showErrorMessage="1" xr:uid="{C9C0B0D4-F133-2F4F-93D9-682DE3686911}">
          <x14:formula1>
            <xm:f>'FOUNDATION TYPES'!$A$2:$A$5</xm:f>
          </x14:formula1>
          <xm:sqref>C29</xm:sqref>
        </x14:dataValidation>
        <x14:dataValidation type="list" showInputMessage="1" showErrorMessage="1" xr:uid="{3798803C-78CF-D942-B505-626DF2238671}">
          <x14:formula1>
            <xm:f>'WALL TYPES'!$A$2:$A$4</xm:f>
          </x14:formula1>
          <xm:sqref>C32</xm:sqref>
        </x14:dataValidation>
        <x14:dataValidation type="list" allowBlank="1" showInputMessage="1" showErrorMessage="1" xr:uid="{4C2CE9AC-CA55-9E4D-9A09-A42066ED45F6}">
          <x14:formula1>
            <xm:f>'HEATING FLOOR SYSTEMS'!$A$2:$A$4</xm:f>
          </x14:formula1>
          <xm:sqref>C41</xm:sqref>
        </x14:dataValidation>
        <x14:dataValidation type="list" allowBlank="1" showInputMessage="1" showErrorMessage="1" xr:uid="{57F7CBAE-C42E-8F45-B7BA-D5978EED51DD}">
          <x14:formula1>
            <xm:f>SOLUTIONS!$A$2:$A$7</xm:f>
          </x14:formula1>
          <xm:sqref>C47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AB38B-E857-1A4D-AA6C-FA54699A6D30}">
  <dimension ref="A1:A3"/>
  <sheetViews>
    <sheetView workbookViewId="0">
      <selection activeCell="A7" sqref="A7"/>
    </sheetView>
  </sheetViews>
  <sheetFormatPr defaultColWidth="11.19921875" defaultRowHeight="15.6"/>
  <sheetData>
    <row r="1" spans="1:1">
      <c r="A1" t="s">
        <v>99</v>
      </c>
    </row>
    <row r="2" spans="1:1">
      <c r="A2" t="s">
        <v>100</v>
      </c>
    </row>
    <row r="3" spans="1:1">
      <c r="A3" t="s">
        <v>101</v>
      </c>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27191-5CC7-1745-90FB-B0A6BF8B0EED}">
  <dimension ref="A1:A5"/>
  <sheetViews>
    <sheetView workbookViewId="0">
      <selection activeCell="A7" sqref="A7"/>
    </sheetView>
  </sheetViews>
  <sheetFormatPr defaultColWidth="10.796875" defaultRowHeight="15.6"/>
  <cols>
    <col min="1" max="16384" width="10.796875" style="16"/>
  </cols>
  <sheetData>
    <row r="1" spans="1:1">
      <c r="A1" s="16" t="s">
        <v>94</v>
      </c>
    </row>
    <row r="2" spans="1:1">
      <c r="A2" s="16" t="s">
        <v>89</v>
      </c>
    </row>
    <row r="3" spans="1:1">
      <c r="A3" s="16" t="s">
        <v>91</v>
      </c>
    </row>
    <row r="4" spans="1:1">
      <c r="A4" s="16" t="s">
        <v>92</v>
      </c>
    </row>
    <row r="5" spans="1:1">
      <c r="A5" s="16" t="s">
        <v>93</v>
      </c>
    </row>
  </sheetData>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1DD63-5B06-FB49-BFB1-5E00241F6462}">
  <dimension ref="A1:A5"/>
  <sheetViews>
    <sheetView workbookViewId="0">
      <selection activeCell="A7" sqref="A7"/>
    </sheetView>
  </sheetViews>
  <sheetFormatPr defaultColWidth="11.19921875" defaultRowHeight="15.6"/>
  <sheetData>
    <row r="1" spans="1:1">
      <c r="A1" s="1" t="s">
        <v>96</v>
      </c>
    </row>
    <row r="2" spans="1:1">
      <c r="A2" s="1" t="s">
        <v>89</v>
      </c>
    </row>
    <row r="3" spans="1:1">
      <c r="A3" s="1" t="s">
        <v>97</v>
      </c>
    </row>
    <row r="4" spans="1:1">
      <c r="A4" s="1" t="s">
        <v>98</v>
      </c>
    </row>
    <row r="5" spans="1:1">
      <c r="A5" s="1"/>
    </row>
  </sheetData>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DB4FE-3ECC-6845-BC49-704AB4312E8B}">
  <dimension ref="A2:E82"/>
  <sheetViews>
    <sheetView topLeftCell="A51" workbookViewId="0">
      <selection activeCell="A7" sqref="A7"/>
    </sheetView>
  </sheetViews>
  <sheetFormatPr defaultColWidth="10.796875" defaultRowHeight="15"/>
  <cols>
    <col min="1" max="1" width="3.19921875" style="1" bestFit="1" customWidth="1"/>
    <col min="2" max="2" width="31.5" style="1" bestFit="1" customWidth="1"/>
    <col min="3" max="4" width="10.796875" style="1"/>
    <col min="5" max="5" width="12.796875" style="1" bestFit="1" customWidth="1"/>
    <col min="6" max="8" width="10.796875" style="1"/>
    <col min="9" max="9" width="10.796875" style="1" customWidth="1"/>
    <col min="10" max="16384" width="10.796875" style="1"/>
  </cols>
  <sheetData>
    <row r="2" spans="1:5">
      <c r="A2" s="73" t="s">
        <v>0</v>
      </c>
      <c r="B2" s="73"/>
      <c r="C2" s="73"/>
      <c r="D2" s="73"/>
      <c r="E2" s="73"/>
    </row>
    <row r="3" spans="1:5">
      <c r="A3" s="3" t="s">
        <v>1</v>
      </c>
      <c r="B3" s="4" t="s">
        <v>2</v>
      </c>
      <c r="C3" s="4" t="s">
        <v>3</v>
      </c>
      <c r="D3" s="4" t="s">
        <v>4</v>
      </c>
      <c r="E3" s="4" t="s">
        <v>5</v>
      </c>
    </row>
    <row r="4" spans="1:5">
      <c r="A4" s="5">
        <v>1</v>
      </c>
      <c r="B4" s="7" t="s">
        <v>89</v>
      </c>
      <c r="C4" s="14">
        <v>0</v>
      </c>
      <c r="D4" s="14">
        <v>0</v>
      </c>
      <c r="E4" s="14">
        <v>0</v>
      </c>
    </row>
    <row r="5" spans="1:5">
      <c r="A5" s="5">
        <v>2</v>
      </c>
      <c r="B5" s="6" t="s">
        <v>6</v>
      </c>
      <c r="C5" s="13">
        <v>3</v>
      </c>
      <c r="D5" s="13">
        <v>1.6</v>
      </c>
      <c r="E5" s="13" t="s">
        <v>135</v>
      </c>
    </row>
    <row r="6" spans="1:5">
      <c r="A6" s="5">
        <v>3</v>
      </c>
      <c r="B6" s="6" t="s">
        <v>7</v>
      </c>
      <c r="C6" s="13">
        <v>2.5</v>
      </c>
      <c r="D6" s="13">
        <v>1.5</v>
      </c>
      <c r="E6" s="13" t="s">
        <v>120</v>
      </c>
    </row>
    <row r="7" spans="1:5">
      <c r="A7" s="5">
        <v>4</v>
      </c>
      <c r="B7" s="6" t="s">
        <v>8</v>
      </c>
      <c r="C7" s="13">
        <v>2.5</v>
      </c>
      <c r="D7" s="13">
        <v>1.5</v>
      </c>
      <c r="E7" s="13" t="s">
        <v>120</v>
      </c>
    </row>
    <row r="8" spans="1:5">
      <c r="A8" s="5">
        <v>5</v>
      </c>
      <c r="B8" s="6" t="s">
        <v>9</v>
      </c>
      <c r="C8" s="13">
        <v>2.8</v>
      </c>
      <c r="D8" s="13">
        <v>1.5</v>
      </c>
      <c r="E8" s="13" t="s">
        <v>136</v>
      </c>
    </row>
    <row r="9" spans="1:5">
      <c r="A9" s="5">
        <v>6</v>
      </c>
      <c r="B9" s="6" t="s">
        <v>10</v>
      </c>
      <c r="C9" s="13">
        <v>3</v>
      </c>
      <c r="D9" s="13">
        <v>1.6</v>
      </c>
      <c r="E9" s="13" t="s">
        <v>135</v>
      </c>
    </row>
    <row r="10" spans="1:5">
      <c r="A10" s="5">
        <v>7</v>
      </c>
      <c r="B10" s="6" t="s">
        <v>11</v>
      </c>
      <c r="C10" s="13">
        <v>2.8</v>
      </c>
      <c r="D10" s="13">
        <v>1.5</v>
      </c>
      <c r="E10" s="13" t="s">
        <v>136</v>
      </c>
    </row>
    <row r="11" spans="1:5">
      <c r="A11" s="5">
        <v>8</v>
      </c>
      <c r="B11" s="6" t="s">
        <v>12</v>
      </c>
      <c r="C11" s="13">
        <v>2.5</v>
      </c>
      <c r="D11" s="13">
        <v>1.5</v>
      </c>
      <c r="E11" s="13" t="s">
        <v>137</v>
      </c>
    </row>
    <row r="12" spans="1:5">
      <c r="A12" s="5">
        <v>9</v>
      </c>
      <c r="B12" s="6" t="s">
        <v>13</v>
      </c>
      <c r="C12" s="13">
        <v>3</v>
      </c>
      <c r="D12" s="13">
        <v>1.7</v>
      </c>
      <c r="E12" s="13" t="s">
        <v>139</v>
      </c>
    </row>
    <row r="13" spans="1:5">
      <c r="A13" s="5">
        <v>10</v>
      </c>
      <c r="B13" s="6" t="s">
        <v>14</v>
      </c>
      <c r="C13" s="13">
        <v>2.5</v>
      </c>
      <c r="D13" s="13">
        <v>1.5</v>
      </c>
      <c r="E13" s="13" t="s">
        <v>138</v>
      </c>
    </row>
    <row r="14" spans="1:5">
      <c r="A14" s="5">
        <v>11</v>
      </c>
      <c r="B14" s="6" t="s">
        <v>15</v>
      </c>
      <c r="C14" s="13">
        <v>3</v>
      </c>
      <c r="D14" s="13">
        <v>1.6</v>
      </c>
      <c r="E14" s="13" t="s">
        <v>135</v>
      </c>
    </row>
    <row r="15" spans="1:5">
      <c r="A15" s="5">
        <v>12</v>
      </c>
      <c r="B15" s="6" t="s">
        <v>16</v>
      </c>
      <c r="C15" s="13">
        <v>3</v>
      </c>
      <c r="D15" s="13">
        <v>1.7</v>
      </c>
      <c r="E15" s="13" t="s">
        <v>139</v>
      </c>
    </row>
    <row r="16" spans="1:5">
      <c r="A16" s="5">
        <v>13</v>
      </c>
      <c r="B16" s="6" t="s">
        <v>17</v>
      </c>
      <c r="C16" s="13">
        <v>3</v>
      </c>
      <c r="D16" s="13">
        <v>1.6</v>
      </c>
      <c r="E16" s="13" t="s">
        <v>135</v>
      </c>
    </row>
    <row r="17" spans="1:5">
      <c r="A17" s="5">
        <v>14</v>
      </c>
      <c r="B17" s="6" t="s">
        <v>18</v>
      </c>
      <c r="C17" s="13">
        <v>2.5</v>
      </c>
      <c r="D17" s="13">
        <v>1.5</v>
      </c>
      <c r="E17" s="13" t="s">
        <v>120</v>
      </c>
    </row>
    <row r="18" spans="1:5">
      <c r="A18" s="5">
        <v>15</v>
      </c>
      <c r="B18" s="6" t="s">
        <v>19</v>
      </c>
      <c r="C18" s="13">
        <v>2.5</v>
      </c>
      <c r="D18" s="13">
        <v>1.5</v>
      </c>
      <c r="E18" s="13" t="s">
        <v>137</v>
      </c>
    </row>
    <row r="19" spans="1:5">
      <c r="A19" s="5">
        <v>16</v>
      </c>
      <c r="B19" s="6" t="s">
        <v>20</v>
      </c>
      <c r="C19" s="13">
        <v>3</v>
      </c>
      <c r="D19" s="13">
        <v>1.7</v>
      </c>
      <c r="E19" s="13" t="s">
        <v>139</v>
      </c>
    </row>
    <row r="20" spans="1:5">
      <c r="A20" s="5">
        <v>17</v>
      </c>
      <c r="B20" s="6" t="s">
        <v>21</v>
      </c>
      <c r="C20" s="13">
        <v>2.8</v>
      </c>
      <c r="D20" s="13">
        <v>1.5</v>
      </c>
      <c r="E20" s="13" t="s">
        <v>136</v>
      </c>
    </row>
    <row r="21" spans="1:5">
      <c r="A21" s="5">
        <v>18</v>
      </c>
      <c r="B21" s="6" t="s">
        <v>22</v>
      </c>
      <c r="C21" s="13">
        <v>2.5</v>
      </c>
      <c r="D21" s="13">
        <v>1.5</v>
      </c>
      <c r="E21" s="13" t="s">
        <v>137</v>
      </c>
    </row>
    <row r="22" spans="1:5">
      <c r="A22" s="5">
        <v>19</v>
      </c>
      <c r="B22" s="6" t="s">
        <v>23</v>
      </c>
      <c r="C22" s="13">
        <v>2.5</v>
      </c>
      <c r="D22" s="13">
        <v>1.5</v>
      </c>
      <c r="E22" s="13" t="s">
        <v>137</v>
      </c>
    </row>
    <row r="23" spans="1:5">
      <c r="A23" s="5">
        <v>20</v>
      </c>
      <c r="B23" s="6" t="s">
        <v>24</v>
      </c>
      <c r="C23" s="13">
        <v>2.5</v>
      </c>
      <c r="D23" s="13">
        <v>1.5</v>
      </c>
      <c r="E23" s="13" t="s">
        <v>120</v>
      </c>
    </row>
    <row r="24" spans="1:5">
      <c r="A24" s="5">
        <v>21</v>
      </c>
      <c r="B24" s="6" t="s">
        <v>25</v>
      </c>
      <c r="C24" s="13">
        <v>2.5</v>
      </c>
      <c r="D24" s="13">
        <v>1.5</v>
      </c>
      <c r="E24" s="13" t="s">
        <v>137</v>
      </c>
    </row>
    <row r="25" spans="1:5">
      <c r="A25" s="5">
        <v>22</v>
      </c>
      <c r="B25" s="6" t="s">
        <v>26</v>
      </c>
      <c r="C25" s="13">
        <v>2.5</v>
      </c>
      <c r="D25" s="13">
        <v>1.5</v>
      </c>
      <c r="E25" s="13" t="s">
        <v>138</v>
      </c>
    </row>
    <row r="26" spans="1:5">
      <c r="A26" s="5">
        <v>23</v>
      </c>
      <c r="B26" s="6" t="s">
        <v>27</v>
      </c>
      <c r="C26" s="13">
        <v>2.5</v>
      </c>
      <c r="D26" s="13">
        <v>1.5</v>
      </c>
      <c r="E26" s="13" t="s">
        <v>135</v>
      </c>
    </row>
    <row r="27" spans="1:5">
      <c r="A27" s="5">
        <v>24</v>
      </c>
      <c r="B27" s="6" t="s">
        <v>28</v>
      </c>
      <c r="C27" s="13">
        <v>2.5</v>
      </c>
      <c r="D27" s="13">
        <v>1.5</v>
      </c>
      <c r="E27" s="13" t="s">
        <v>138</v>
      </c>
    </row>
    <row r="28" spans="1:5">
      <c r="A28" s="5">
        <v>25</v>
      </c>
      <c r="B28" s="6" t="s">
        <v>29</v>
      </c>
      <c r="C28" s="13">
        <v>3</v>
      </c>
      <c r="D28" s="13">
        <v>1.7</v>
      </c>
      <c r="E28" s="13" t="s">
        <v>139</v>
      </c>
    </row>
    <row r="29" spans="1:5">
      <c r="A29" s="5">
        <v>26</v>
      </c>
      <c r="B29" s="6" t="s">
        <v>30</v>
      </c>
      <c r="C29" s="13">
        <v>2.5</v>
      </c>
      <c r="D29" s="13">
        <v>1.5</v>
      </c>
      <c r="E29" s="13" t="s">
        <v>138</v>
      </c>
    </row>
    <row r="30" spans="1:5">
      <c r="A30" s="5">
        <v>27</v>
      </c>
      <c r="B30" s="6" t="s">
        <v>31</v>
      </c>
      <c r="C30" s="13">
        <v>2.5</v>
      </c>
      <c r="D30" s="13">
        <v>1.5</v>
      </c>
      <c r="E30" s="13" t="s">
        <v>120</v>
      </c>
    </row>
    <row r="31" spans="1:5">
      <c r="A31" s="5">
        <v>28</v>
      </c>
      <c r="B31" s="6" t="s">
        <v>32</v>
      </c>
      <c r="C31" s="13">
        <v>2.5</v>
      </c>
      <c r="D31" s="13">
        <v>1.5</v>
      </c>
      <c r="E31" s="13" t="s">
        <v>138</v>
      </c>
    </row>
    <row r="32" spans="1:5">
      <c r="A32" s="5">
        <v>29</v>
      </c>
      <c r="B32" s="6" t="s">
        <v>33</v>
      </c>
      <c r="C32" s="13">
        <v>2.8</v>
      </c>
      <c r="D32" s="13">
        <v>1.5</v>
      </c>
      <c r="E32" s="13" t="s">
        <v>136</v>
      </c>
    </row>
    <row r="33" spans="1:5">
      <c r="A33" s="5">
        <v>30</v>
      </c>
      <c r="B33" s="6" t="s">
        <v>34</v>
      </c>
      <c r="C33" s="13">
        <v>3</v>
      </c>
      <c r="D33" s="13">
        <v>1.7</v>
      </c>
      <c r="E33" s="13" t="s">
        <v>139</v>
      </c>
    </row>
    <row r="34" spans="1:5">
      <c r="A34" s="5">
        <v>31</v>
      </c>
      <c r="B34" s="6" t="s">
        <v>35</v>
      </c>
      <c r="C34" s="13">
        <v>2.8</v>
      </c>
      <c r="D34" s="13">
        <v>1.5</v>
      </c>
      <c r="E34" s="13" t="s">
        <v>136</v>
      </c>
    </row>
    <row r="35" spans="1:5">
      <c r="A35" s="5">
        <v>32</v>
      </c>
      <c r="B35" s="6" t="s">
        <v>36</v>
      </c>
      <c r="C35" s="13">
        <v>2.8</v>
      </c>
      <c r="D35" s="13">
        <v>1.5</v>
      </c>
      <c r="E35" s="13" t="s">
        <v>136</v>
      </c>
    </row>
    <row r="36" spans="1:5">
      <c r="A36" s="5">
        <v>33</v>
      </c>
      <c r="B36" s="6" t="s">
        <v>37</v>
      </c>
      <c r="C36" s="13">
        <v>2.5</v>
      </c>
      <c r="D36" s="13">
        <v>1.5</v>
      </c>
      <c r="E36" s="13" t="s">
        <v>138</v>
      </c>
    </row>
    <row r="37" spans="1:5">
      <c r="A37" s="5">
        <v>34</v>
      </c>
      <c r="B37" s="6" t="s">
        <v>38</v>
      </c>
      <c r="C37" s="13">
        <v>2.8</v>
      </c>
      <c r="D37" s="13">
        <v>1.5</v>
      </c>
      <c r="E37" s="13" t="s">
        <v>136</v>
      </c>
    </row>
    <row r="38" spans="1:5">
      <c r="A38" s="5">
        <v>35</v>
      </c>
      <c r="B38" s="6" t="s">
        <v>39</v>
      </c>
      <c r="C38" s="13">
        <v>2.5</v>
      </c>
      <c r="D38" s="13">
        <v>1.5</v>
      </c>
      <c r="E38" s="13" t="s">
        <v>137</v>
      </c>
    </row>
    <row r="39" spans="1:5">
      <c r="A39" s="5">
        <v>36</v>
      </c>
      <c r="B39" s="6" t="s">
        <v>40</v>
      </c>
      <c r="C39" s="13">
        <v>2.5</v>
      </c>
      <c r="D39" s="13">
        <v>1.5</v>
      </c>
      <c r="E39" s="13" t="s">
        <v>137</v>
      </c>
    </row>
    <row r="40" spans="1:5">
      <c r="A40" s="5">
        <v>37</v>
      </c>
      <c r="B40" s="6" t="s">
        <v>41</v>
      </c>
      <c r="C40" s="13">
        <v>2.5</v>
      </c>
      <c r="D40" s="13">
        <v>1.5</v>
      </c>
      <c r="E40" s="13" t="s">
        <v>138</v>
      </c>
    </row>
    <row r="41" spans="1:5">
      <c r="A41" s="5">
        <v>38</v>
      </c>
      <c r="B41" s="6" t="s">
        <v>42</v>
      </c>
      <c r="C41" s="13">
        <v>2.5</v>
      </c>
      <c r="D41" s="13">
        <v>1.5</v>
      </c>
      <c r="E41" s="13" t="s">
        <v>137</v>
      </c>
    </row>
    <row r="42" spans="1:5">
      <c r="A42" s="5">
        <v>39</v>
      </c>
      <c r="B42" s="6" t="s">
        <v>43</v>
      </c>
      <c r="C42" s="13">
        <v>2.5</v>
      </c>
      <c r="D42" s="13">
        <v>1.5</v>
      </c>
      <c r="E42" s="13" t="s">
        <v>120</v>
      </c>
    </row>
    <row r="43" spans="1:5">
      <c r="A43" s="5">
        <v>40</v>
      </c>
      <c r="B43" s="6" t="s">
        <v>44</v>
      </c>
      <c r="C43" s="13">
        <v>2.5</v>
      </c>
      <c r="D43" s="13">
        <v>1.5</v>
      </c>
      <c r="E43" s="13" t="s">
        <v>120</v>
      </c>
    </row>
    <row r="44" spans="1:5">
      <c r="A44" s="5">
        <v>41</v>
      </c>
      <c r="B44" s="6" t="s">
        <v>45</v>
      </c>
      <c r="C44" s="13">
        <v>3</v>
      </c>
      <c r="D44" s="13">
        <v>1.7</v>
      </c>
      <c r="E44" s="13" t="s">
        <v>139</v>
      </c>
    </row>
    <row r="45" spans="1:5">
      <c r="A45" s="5">
        <v>42</v>
      </c>
      <c r="B45" s="6" t="s">
        <v>46</v>
      </c>
      <c r="C45" s="13">
        <v>2.5</v>
      </c>
      <c r="D45" s="13">
        <v>1.5</v>
      </c>
      <c r="E45" s="13" t="s">
        <v>137</v>
      </c>
    </row>
    <row r="46" spans="1:5">
      <c r="A46" s="5">
        <v>43</v>
      </c>
      <c r="B46" s="6" t="s">
        <v>47</v>
      </c>
      <c r="C46" s="13">
        <v>2.5</v>
      </c>
      <c r="D46" s="13">
        <v>1.5</v>
      </c>
      <c r="E46" s="13" t="s">
        <v>138</v>
      </c>
    </row>
    <row r="47" spans="1:5">
      <c r="A47" s="5">
        <v>44</v>
      </c>
      <c r="B47" s="6" t="s">
        <v>48</v>
      </c>
      <c r="C47" s="13">
        <v>2.5</v>
      </c>
      <c r="D47" s="13">
        <v>2.5</v>
      </c>
      <c r="E47" s="13" t="s">
        <v>138</v>
      </c>
    </row>
    <row r="48" spans="1:5">
      <c r="A48" s="5">
        <v>45</v>
      </c>
      <c r="B48" s="6" t="s">
        <v>49</v>
      </c>
      <c r="C48" s="13">
        <v>3</v>
      </c>
      <c r="D48" s="13">
        <v>1.7</v>
      </c>
      <c r="E48" s="13" t="s">
        <v>139</v>
      </c>
    </row>
    <row r="49" spans="1:5">
      <c r="A49" s="5">
        <v>46</v>
      </c>
      <c r="B49" s="6" t="s">
        <v>50</v>
      </c>
      <c r="C49" s="13">
        <v>2.8</v>
      </c>
      <c r="D49" s="13">
        <v>1.5</v>
      </c>
      <c r="E49" s="13" t="s">
        <v>136</v>
      </c>
    </row>
    <row r="50" spans="1:5">
      <c r="A50" s="5">
        <v>47</v>
      </c>
      <c r="B50" s="6" t="s">
        <v>51</v>
      </c>
      <c r="C50" s="13">
        <v>2.8</v>
      </c>
      <c r="D50" s="13">
        <v>1.5</v>
      </c>
      <c r="E50" s="13" t="s">
        <v>136</v>
      </c>
    </row>
    <row r="51" spans="1:5">
      <c r="A51" s="5">
        <v>48</v>
      </c>
      <c r="B51" s="6" t="s">
        <v>52</v>
      </c>
      <c r="C51" s="13">
        <v>2.8</v>
      </c>
      <c r="D51" s="13">
        <v>1.5</v>
      </c>
      <c r="E51" s="13" t="s">
        <v>136</v>
      </c>
    </row>
    <row r="52" spans="1:5">
      <c r="A52" s="5">
        <v>49</v>
      </c>
      <c r="B52" s="6" t="s">
        <v>53</v>
      </c>
      <c r="C52" s="13">
        <v>3</v>
      </c>
      <c r="D52" s="13">
        <v>1.6</v>
      </c>
      <c r="E52" s="13" t="s">
        <v>135</v>
      </c>
    </row>
    <row r="53" spans="1:5">
      <c r="A53" s="5">
        <v>50</v>
      </c>
      <c r="B53" s="6" t="s">
        <v>54</v>
      </c>
      <c r="C53" s="13">
        <v>2.5</v>
      </c>
      <c r="D53" s="13">
        <v>1.5</v>
      </c>
      <c r="E53" s="13" t="s">
        <v>137</v>
      </c>
    </row>
    <row r="54" spans="1:5">
      <c r="A54" s="5">
        <v>51</v>
      </c>
      <c r="B54" s="6" t="s">
        <v>55</v>
      </c>
      <c r="C54" s="13">
        <v>2.5</v>
      </c>
      <c r="D54" s="13">
        <v>1.5</v>
      </c>
      <c r="E54" s="13" t="s">
        <v>137</v>
      </c>
    </row>
    <row r="55" spans="1:5">
      <c r="A55" s="5">
        <v>52</v>
      </c>
      <c r="B55" s="6" t="s">
        <v>56</v>
      </c>
      <c r="C55" s="13">
        <v>2.8</v>
      </c>
      <c r="D55" s="13">
        <v>1.5</v>
      </c>
      <c r="E55" s="13" t="s">
        <v>135</v>
      </c>
    </row>
    <row r="56" spans="1:5">
      <c r="A56" s="5">
        <v>53</v>
      </c>
      <c r="B56" s="6" t="s">
        <v>57</v>
      </c>
      <c r="C56" s="13">
        <v>3</v>
      </c>
      <c r="D56" s="13">
        <v>1.7</v>
      </c>
      <c r="E56" s="13" t="s">
        <v>139</v>
      </c>
    </row>
    <row r="57" spans="1:5">
      <c r="A57" s="5">
        <v>54</v>
      </c>
      <c r="B57" s="6" t="s">
        <v>58</v>
      </c>
      <c r="C57" s="13">
        <v>3</v>
      </c>
      <c r="D57" s="13">
        <v>1.7</v>
      </c>
      <c r="E57" s="13" t="s">
        <v>139</v>
      </c>
    </row>
    <row r="58" spans="1:5">
      <c r="A58" s="5">
        <v>55</v>
      </c>
      <c r="B58" s="6" t="s">
        <v>59</v>
      </c>
      <c r="C58" s="13">
        <v>2.5</v>
      </c>
      <c r="D58" s="13">
        <v>1.5</v>
      </c>
      <c r="E58" s="13" t="s">
        <v>137</v>
      </c>
    </row>
    <row r="59" spans="1:5">
      <c r="A59" s="5">
        <v>56</v>
      </c>
      <c r="B59" s="6" t="s">
        <v>60</v>
      </c>
      <c r="C59" s="13">
        <v>2.5</v>
      </c>
      <c r="D59" s="13">
        <v>1.5</v>
      </c>
      <c r="E59" s="13" t="s">
        <v>137</v>
      </c>
    </row>
    <row r="60" spans="1:5">
      <c r="A60" s="5">
        <v>57</v>
      </c>
      <c r="B60" s="6" t="s">
        <v>61</v>
      </c>
      <c r="C60" s="13">
        <v>2.8</v>
      </c>
      <c r="D60" s="13">
        <v>1.5</v>
      </c>
      <c r="E60" s="13" t="s">
        <v>136</v>
      </c>
    </row>
    <row r="61" spans="1:5">
      <c r="A61" s="5">
        <v>58</v>
      </c>
      <c r="B61" s="6" t="s">
        <v>62</v>
      </c>
      <c r="C61" s="13">
        <v>2.5</v>
      </c>
      <c r="D61" s="13">
        <v>1.5</v>
      </c>
      <c r="E61" s="13" t="s">
        <v>138</v>
      </c>
    </row>
    <row r="62" spans="1:5">
      <c r="A62" s="5">
        <v>59</v>
      </c>
      <c r="B62" s="6" t="s">
        <v>63</v>
      </c>
      <c r="C62" s="13">
        <v>2.8</v>
      </c>
      <c r="D62" s="13">
        <v>1.5</v>
      </c>
      <c r="E62" s="13" t="s">
        <v>136</v>
      </c>
    </row>
    <row r="63" spans="1:5">
      <c r="A63" s="5">
        <v>60</v>
      </c>
      <c r="B63" s="6" t="s">
        <v>64</v>
      </c>
      <c r="C63" s="13">
        <v>2.5</v>
      </c>
      <c r="D63" s="13">
        <v>1.5</v>
      </c>
      <c r="E63" s="13" t="s">
        <v>120</v>
      </c>
    </row>
    <row r="64" spans="1:5">
      <c r="A64" s="5">
        <v>61</v>
      </c>
      <c r="B64" s="6" t="s">
        <v>65</v>
      </c>
      <c r="C64" s="13">
        <v>2.5</v>
      </c>
      <c r="D64" s="13">
        <v>1.5</v>
      </c>
      <c r="E64" s="13" t="s">
        <v>120</v>
      </c>
    </row>
    <row r="65" spans="1:5">
      <c r="A65" s="5">
        <v>62</v>
      </c>
      <c r="B65" s="6" t="s">
        <v>66</v>
      </c>
      <c r="C65" s="13">
        <v>3</v>
      </c>
      <c r="D65" s="13">
        <v>1.6</v>
      </c>
      <c r="E65" s="13" t="s">
        <v>135</v>
      </c>
    </row>
    <row r="66" spans="1:5">
      <c r="A66" s="5">
        <v>63</v>
      </c>
      <c r="B66" s="6" t="s">
        <v>67</v>
      </c>
      <c r="C66" s="13">
        <v>2.5</v>
      </c>
      <c r="D66" s="13">
        <v>1.5</v>
      </c>
      <c r="E66" s="13" t="s">
        <v>138</v>
      </c>
    </row>
    <row r="67" spans="1:5">
      <c r="A67" s="5">
        <v>64</v>
      </c>
      <c r="B67" s="6" t="s">
        <v>68</v>
      </c>
      <c r="C67" s="13">
        <v>2.5</v>
      </c>
      <c r="D67" s="13">
        <v>1.5</v>
      </c>
      <c r="E67" s="13" t="s">
        <v>137</v>
      </c>
    </row>
    <row r="68" spans="1:5">
      <c r="A68" s="5">
        <v>65</v>
      </c>
      <c r="B68" s="6" t="s">
        <v>69</v>
      </c>
      <c r="C68" s="13">
        <v>2.5</v>
      </c>
      <c r="D68" s="13">
        <v>1.5</v>
      </c>
      <c r="E68" s="13" t="s">
        <v>137</v>
      </c>
    </row>
    <row r="69" spans="1:5">
      <c r="A69" s="5">
        <v>66</v>
      </c>
      <c r="B69" s="6" t="s">
        <v>70</v>
      </c>
      <c r="C69" s="13">
        <v>3</v>
      </c>
      <c r="D69" s="13">
        <v>1.6</v>
      </c>
      <c r="E69" s="13" t="s">
        <v>135</v>
      </c>
    </row>
    <row r="70" spans="1:5">
      <c r="A70" s="5">
        <v>67</v>
      </c>
      <c r="B70" s="6" t="s">
        <v>71</v>
      </c>
      <c r="C70" s="13">
        <v>3</v>
      </c>
      <c r="D70" s="13">
        <v>1.6</v>
      </c>
      <c r="E70" s="13" t="s">
        <v>135</v>
      </c>
    </row>
    <row r="71" spans="1:5">
      <c r="A71" s="5">
        <v>68</v>
      </c>
      <c r="B71" s="6" t="s">
        <v>72</v>
      </c>
      <c r="C71" s="13">
        <v>2.5</v>
      </c>
      <c r="D71" s="13">
        <v>1.5</v>
      </c>
      <c r="E71" s="13" t="s">
        <v>137</v>
      </c>
    </row>
    <row r="72" spans="1:5">
      <c r="A72" s="5">
        <v>69</v>
      </c>
      <c r="B72" s="6" t="s">
        <v>73</v>
      </c>
      <c r="C72" s="13">
        <v>2.5</v>
      </c>
      <c r="D72" s="13">
        <v>1.5</v>
      </c>
      <c r="E72" s="13" t="s">
        <v>137</v>
      </c>
    </row>
    <row r="73" spans="1:5">
      <c r="A73" s="5">
        <v>70</v>
      </c>
      <c r="B73" s="6" t="s">
        <v>74</v>
      </c>
      <c r="C73" s="13">
        <v>3</v>
      </c>
      <c r="D73" s="13">
        <v>1.7</v>
      </c>
      <c r="E73" s="13" t="s">
        <v>139</v>
      </c>
    </row>
    <row r="74" spans="1:5">
      <c r="A74" s="5">
        <v>71</v>
      </c>
      <c r="B74" s="6" t="s">
        <v>75</v>
      </c>
      <c r="C74" s="13">
        <v>2.5</v>
      </c>
      <c r="D74" s="13">
        <v>1.5</v>
      </c>
      <c r="E74" s="13" t="s">
        <v>137</v>
      </c>
    </row>
    <row r="75" spans="1:5">
      <c r="A75" s="5">
        <v>72</v>
      </c>
      <c r="B75" s="6" t="s">
        <v>76</v>
      </c>
      <c r="C75" s="13">
        <v>2.5</v>
      </c>
      <c r="D75" s="13">
        <v>1.5</v>
      </c>
      <c r="E75" s="13" t="s">
        <v>138</v>
      </c>
    </row>
    <row r="76" spans="1:5">
      <c r="A76" s="5">
        <v>73</v>
      </c>
      <c r="B76" s="6" t="s">
        <v>77</v>
      </c>
      <c r="C76" s="13">
        <v>2.5</v>
      </c>
      <c r="D76" s="13">
        <v>1.5</v>
      </c>
      <c r="E76" s="13" t="s">
        <v>138</v>
      </c>
    </row>
    <row r="77" spans="1:5">
      <c r="A77" s="5">
        <v>74</v>
      </c>
      <c r="B77" s="6" t="s">
        <v>78</v>
      </c>
      <c r="C77" s="13">
        <v>2.8</v>
      </c>
      <c r="D77" s="13">
        <v>1.5</v>
      </c>
      <c r="E77" s="13" t="s">
        <v>136</v>
      </c>
    </row>
    <row r="78" spans="1:5">
      <c r="A78" s="5">
        <v>75</v>
      </c>
      <c r="B78" s="6" t="s">
        <v>79</v>
      </c>
      <c r="C78" s="13">
        <v>2.5</v>
      </c>
      <c r="D78" s="13">
        <v>1.5</v>
      </c>
      <c r="E78" s="13" t="s">
        <v>120</v>
      </c>
    </row>
    <row r="79" spans="1:5">
      <c r="A79" s="5">
        <v>76</v>
      </c>
      <c r="B79" s="6" t="s">
        <v>80</v>
      </c>
      <c r="C79" s="13">
        <v>2.8</v>
      </c>
      <c r="D79" s="13">
        <v>1.5</v>
      </c>
      <c r="E79" s="13" t="s">
        <v>136</v>
      </c>
    </row>
    <row r="80" spans="1:5">
      <c r="A80" s="5">
        <v>77</v>
      </c>
      <c r="B80" s="6" t="s">
        <v>81</v>
      </c>
      <c r="C80" s="13">
        <v>2.5</v>
      </c>
      <c r="D80" s="13">
        <v>1.5</v>
      </c>
      <c r="E80" s="13" t="s">
        <v>120</v>
      </c>
    </row>
    <row r="81" spans="1:5">
      <c r="A81" s="5">
        <v>78</v>
      </c>
      <c r="B81" s="6" t="s">
        <v>82</v>
      </c>
      <c r="C81" s="13">
        <v>2.5</v>
      </c>
      <c r="D81" s="13">
        <v>1.5</v>
      </c>
      <c r="E81" s="13" t="s">
        <v>137</v>
      </c>
    </row>
    <row r="82" spans="1:5">
      <c r="A82" s="5">
        <v>79</v>
      </c>
      <c r="B82" s="6" t="s">
        <v>83</v>
      </c>
      <c r="C82" s="13">
        <v>2.5</v>
      </c>
      <c r="D82" s="13">
        <v>1.5</v>
      </c>
      <c r="E82" s="13" t="s">
        <v>120</v>
      </c>
    </row>
  </sheetData>
  <sortState xmlns:xlrd2="http://schemas.microsoft.com/office/spreadsheetml/2017/richdata2" ref="A5:E82">
    <sortCondition ref="A5:A82"/>
  </sortState>
  <mergeCells count="1">
    <mergeCell ref="A2:E2"/>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438D4-2FBD-124D-B9C8-5BE57F2DAC8A}">
  <dimension ref="A1:B10"/>
  <sheetViews>
    <sheetView workbookViewId="0">
      <selection activeCell="A7" sqref="A7"/>
    </sheetView>
  </sheetViews>
  <sheetFormatPr defaultColWidth="11.19921875" defaultRowHeight="15.6"/>
  <cols>
    <col min="1" max="1" width="63" bestFit="1" customWidth="1"/>
  </cols>
  <sheetData>
    <row r="1" spans="1:2">
      <c r="A1" t="s">
        <v>105</v>
      </c>
    </row>
    <row r="2" spans="1:2">
      <c r="A2" s="1" t="s">
        <v>89</v>
      </c>
    </row>
    <row r="3" spans="1:2">
      <c r="A3" s="8" t="s">
        <v>110</v>
      </c>
      <c r="B3" t="s">
        <v>156</v>
      </c>
    </row>
    <row r="4" spans="1:2">
      <c r="A4" s="8" t="s">
        <v>111</v>
      </c>
      <c r="B4" t="s">
        <v>157</v>
      </c>
    </row>
    <row r="5" spans="1:2">
      <c r="A5" s="8" t="s">
        <v>112</v>
      </c>
      <c r="B5" t="s">
        <v>158</v>
      </c>
    </row>
    <row r="6" spans="1:2">
      <c r="A6" s="8" t="s">
        <v>113</v>
      </c>
      <c r="B6" t="s">
        <v>159</v>
      </c>
    </row>
    <row r="7" spans="1:2">
      <c r="A7" s="8" t="s">
        <v>114</v>
      </c>
      <c r="B7" t="s">
        <v>160</v>
      </c>
    </row>
    <row r="8" spans="1:2">
      <c r="A8" s="8"/>
      <c r="B8" s="17"/>
    </row>
    <row r="9" spans="1:2">
      <c r="B9" s="17"/>
    </row>
    <row r="10" spans="1:2">
      <c r="B10" s="17"/>
    </row>
  </sheetData>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118AA-44A2-7949-9CE5-766D34F998A5}">
  <dimension ref="A1:A20"/>
  <sheetViews>
    <sheetView topLeftCell="A6" workbookViewId="0">
      <selection activeCell="D17" sqref="D17"/>
    </sheetView>
  </sheetViews>
  <sheetFormatPr defaultColWidth="11.19921875" defaultRowHeight="15.6"/>
  <cols>
    <col min="1" max="1" width="79.69921875" customWidth="1"/>
    <col min="2" max="2" width="67.19921875" customWidth="1"/>
    <col min="4" max="4" width="53.5" customWidth="1"/>
  </cols>
  <sheetData>
    <row r="1" spans="1:1" ht="220.95" customHeight="1"/>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ht="199.95" customHeight="1"/>
    <row r="16" spans="1:1" ht="354" customHeight="1"/>
    <row r="17" ht="354" customHeight="1"/>
    <row r="18" ht="354" customHeight="1"/>
    <row r="19" ht="354" customHeight="1"/>
    <row r="20" ht="354" customHeight="1"/>
  </sheetData>
  <pageMargins left="0.7" right="0.7" top="0.75" bottom="0.75" header="0.3" footer="0.3"/>
  <pageSetup paperSize="9"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CE099-E540-9F40-A190-8DC21542C417}">
  <dimension ref="B5:M55"/>
  <sheetViews>
    <sheetView workbookViewId="0">
      <selection activeCell="A7" sqref="A7"/>
    </sheetView>
  </sheetViews>
  <sheetFormatPr defaultColWidth="11.19921875" defaultRowHeight="15.6"/>
  <cols>
    <col min="2" max="2" width="63.796875" bestFit="1" customWidth="1"/>
  </cols>
  <sheetData>
    <row r="5" spans="2:13">
      <c r="B5" s="8" t="s">
        <v>106</v>
      </c>
      <c r="C5" s="2"/>
      <c r="D5" s="2"/>
      <c r="E5" s="2"/>
      <c r="F5" s="2"/>
      <c r="G5" s="2"/>
      <c r="H5" s="2"/>
      <c r="I5" s="2"/>
      <c r="J5" s="2"/>
      <c r="K5" s="2"/>
      <c r="L5" s="2"/>
    </row>
    <row r="6" spans="2:13">
      <c r="B6" s="9" t="s">
        <v>107</v>
      </c>
      <c r="C6" s="2"/>
      <c r="D6" s="2"/>
      <c r="E6" s="2"/>
      <c r="F6" s="2"/>
      <c r="G6" s="2"/>
      <c r="H6" s="2"/>
      <c r="I6" s="2"/>
      <c r="J6" s="2"/>
      <c r="K6" s="2"/>
      <c r="L6" s="2"/>
    </row>
    <row r="7" spans="2:13" ht="17.399999999999999">
      <c r="B7" s="8" t="s">
        <v>108</v>
      </c>
      <c r="C7" s="2"/>
      <c r="D7" s="2"/>
      <c r="E7" s="2"/>
      <c r="F7" s="2"/>
      <c r="G7" s="2"/>
      <c r="H7" s="2"/>
      <c r="I7" s="2"/>
      <c r="J7" s="2"/>
      <c r="K7" s="2"/>
      <c r="L7" s="2"/>
    </row>
    <row r="8" spans="2:13">
      <c r="B8" s="10" t="s">
        <v>109</v>
      </c>
      <c r="C8" s="11">
        <v>1.3</v>
      </c>
      <c r="D8" s="11">
        <v>1.6</v>
      </c>
      <c r="E8" s="11">
        <v>1.8</v>
      </c>
      <c r="F8" s="11">
        <v>2</v>
      </c>
      <c r="G8" s="11">
        <v>2.2000000000000002</v>
      </c>
      <c r="H8" s="11">
        <v>2.4</v>
      </c>
      <c r="I8" s="11">
        <v>2.6</v>
      </c>
      <c r="J8" s="11">
        <v>2.8</v>
      </c>
      <c r="K8" s="11">
        <v>3</v>
      </c>
      <c r="L8" s="11">
        <v>4</v>
      </c>
      <c r="M8" s="15" t="s">
        <v>162</v>
      </c>
    </row>
    <row r="9" spans="2:13">
      <c r="B9" s="8" t="s">
        <v>110</v>
      </c>
      <c r="C9" s="12">
        <v>0.8</v>
      </c>
      <c r="D9" s="12">
        <v>0.9</v>
      </c>
      <c r="E9" s="12">
        <v>1</v>
      </c>
      <c r="F9" s="12">
        <v>1.1000000000000001</v>
      </c>
      <c r="G9" s="12">
        <v>1.2</v>
      </c>
      <c r="H9" s="12">
        <v>1.3</v>
      </c>
      <c r="I9" s="12">
        <v>1.3</v>
      </c>
      <c r="J9" s="12">
        <v>1.4</v>
      </c>
      <c r="K9" s="12">
        <v>1.5</v>
      </c>
      <c r="L9" s="12">
        <v>1.8</v>
      </c>
    </row>
    <row r="10" spans="2:13">
      <c r="B10" s="8" t="s">
        <v>111</v>
      </c>
      <c r="C10" s="12">
        <v>1.1000000000000001</v>
      </c>
      <c r="D10" s="12">
        <v>1.2</v>
      </c>
      <c r="E10" s="12">
        <v>1.3</v>
      </c>
      <c r="F10" s="12">
        <v>1.4</v>
      </c>
      <c r="G10" s="12">
        <v>1.5</v>
      </c>
      <c r="H10" s="12">
        <v>1.5</v>
      </c>
      <c r="I10" s="12">
        <v>1.6</v>
      </c>
      <c r="J10" s="12">
        <v>1.7</v>
      </c>
      <c r="K10" s="12">
        <v>1.8</v>
      </c>
      <c r="L10" s="12">
        <v>2.1</v>
      </c>
    </row>
    <row r="11" spans="2:13">
      <c r="B11" s="8" t="s">
        <v>112</v>
      </c>
      <c r="C11" s="12">
        <v>1.3</v>
      </c>
      <c r="D11" s="12">
        <v>1.4</v>
      </c>
      <c r="E11" s="12">
        <v>1.5</v>
      </c>
      <c r="F11" s="12">
        <v>1.5</v>
      </c>
      <c r="G11" s="12">
        <v>1.6</v>
      </c>
      <c r="H11" s="12">
        <v>1.7</v>
      </c>
      <c r="I11" s="12">
        <v>1.8</v>
      </c>
      <c r="J11" s="12">
        <v>1.9</v>
      </c>
      <c r="K11" s="12">
        <v>1.9</v>
      </c>
      <c r="L11" s="12">
        <v>2.2999999999999998</v>
      </c>
    </row>
    <row r="12" spans="2:13">
      <c r="B12" s="8" t="s">
        <v>113</v>
      </c>
      <c r="C12" s="12">
        <v>1.8</v>
      </c>
      <c r="D12" s="12">
        <v>2</v>
      </c>
      <c r="E12" s="12">
        <v>2.2000000000000002</v>
      </c>
      <c r="F12" s="12">
        <v>2.2999999999999998</v>
      </c>
      <c r="G12" s="12">
        <v>2.4</v>
      </c>
      <c r="H12" s="12">
        <v>2.5</v>
      </c>
      <c r="I12" s="12">
        <v>2.6</v>
      </c>
      <c r="J12" s="12">
        <v>2.7</v>
      </c>
      <c r="K12" s="12">
        <v>2.8</v>
      </c>
      <c r="L12" s="12">
        <v>3.2</v>
      </c>
    </row>
    <row r="13" spans="2:13">
      <c r="B13" s="8" t="s">
        <v>114</v>
      </c>
      <c r="C13" s="12">
        <v>2.2000000000000002</v>
      </c>
      <c r="D13" s="12">
        <v>2.5</v>
      </c>
      <c r="E13" s="12">
        <v>2.6</v>
      </c>
      <c r="F13" s="12">
        <v>2.8</v>
      </c>
      <c r="G13" s="12">
        <v>2.9</v>
      </c>
      <c r="H13" s="12">
        <v>3.1</v>
      </c>
      <c r="I13" s="12">
        <v>3.2</v>
      </c>
      <c r="J13" s="12">
        <v>3.3</v>
      </c>
      <c r="K13" s="12">
        <v>3.5</v>
      </c>
      <c r="L13" s="12">
        <v>4</v>
      </c>
    </row>
    <row r="14" spans="2:13">
      <c r="B14" s="2"/>
      <c r="C14" s="12"/>
      <c r="D14" s="12"/>
      <c r="E14" s="12"/>
      <c r="F14" s="12"/>
      <c r="G14" s="12"/>
      <c r="H14" s="12"/>
      <c r="I14" s="12"/>
      <c r="J14" s="12"/>
      <c r="K14" s="12"/>
      <c r="L14" s="12"/>
    </row>
    <row r="15" spans="2:13">
      <c r="B15" s="8" t="s">
        <v>117</v>
      </c>
      <c r="C15" s="2"/>
      <c r="D15" s="2"/>
      <c r="E15" s="2"/>
      <c r="F15" s="2"/>
      <c r="G15" s="2"/>
      <c r="H15" s="2"/>
      <c r="I15" s="2"/>
      <c r="J15" s="2"/>
      <c r="K15" s="2"/>
      <c r="L15" s="2"/>
    </row>
    <row r="16" spans="2:13">
      <c r="B16" s="9" t="s">
        <v>107</v>
      </c>
      <c r="C16" s="2"/>
      <c r="D16" s="2"/>
      <c r="E16" s="2"/>
      <c r="F16" s="2"/>
      <c r="G16" s="2"/>
      <c r="H16" s="2"/>
      <c r="I16" s="2"/>
      <c r="J16" s="2"/>
      <c r="K16" s="2"/>
      <c r="L16" s="2"/>
    </row>
    <row r="17" spans="2:13" ht="17.399999999999999">
      <c r="B17" s="8" t="s">
        <v>108</v>
      </c>
      <c r="C17" s="2"/>
      <c r="D17" s="2"/>
      <c r="E17" s="2"/>
      <c r="F17" s="2"/>
      <c r="G17" s="2"/>
      <c r="H17" s="2"/>
      <c r="I17" s="2"/>
      <c r="J17" s="2"/>
      <c r="K17" s="2"/>
      <c r="L17" s="2"/>
    </row>
    <row r="18" spans="2:13">
      <c r="B18" s="10" t="s">
        <v>109</v>
      </c>
      <c r="C18" s="11">
        <v>1.3</v>
      </c>
      <c r="D18" s="11">
        <v>1.6</v>
      </c>
      <c r="E18" s="11">
        <v>1.8</v>
      </c>
      <c r="F18" s="11">
        <v>2</v>
      </c>
      <c r="G18" s="11">
        <v>2.2000000000000002</v>
      </c>
      <c r="H18" s="11">
        <v>2.4</v>
      </c>
      <c r="I18" s="11">
        <v>2.6</v>
      </c>
      <c r="J18" s="11">
        <v>2.8</v>
      </c>
      <c r="K18" s="11">
        <v>3</v>
      </c>
      <c r="L18" s="11">
        <v>4</v>
      </c>
      <c r="M18" s="15" t="s">
        <v>162</v>
      </c>
    </row>
    <row r="19" spans="2:13">
      <c r="B19" s="8" t="s">
        <v>110</v>
      </c>
      <c r="C19" s="12">
        <v>1</v>
      </c>
      <c r="D19" s="12">
        <v>1.2</v>
      </c>
      <c r="E19" s="12">
        <v>1.2</v>
      </c>
      <c r="F19" s="12">
        <v>1.3</v>
      </c>
      <c r="G19" s="12">
        <v>1.4</v>
      </c>
      <c r="H19" s="12">
        <v>1.5</v>
      </c>
      <c r="I19" s="12">
        <v>1.5</v>
      </c>
      <c r="J19" s="12">
        <v>1.6</v>
      </c>
      <c r="K19" s="12">
        <v>1.7</v>
      </c>
      <c r="L19" s="12">
        <v>2</v>
      </c>
    </row>
    <row r="20" spans="2:13">
      <c r="B20" s="8" t="s">
        <v>111</v>
      </c>
      <c r="C20" s="12">
        <v>1</v>
      </c>
      <c r="D20" s="12">
        <v>1.2</v>
      </c>
      <c r="E20" s="12">
        <v>1.3</v>
      </c>
      <c r="F20" s="12">
        <v>1.4</v>
      </c>
      <c r="G20" s="12">
        <v>1.5</v>
      </c>
      <c r="H20" s="12">
        <v>1.5</v>
      </c>
      <c r="I20" s="12">
        <v>1.6</v>
      </c>
      <c r="J20" s="12">
        <v>1.7</v>
      </c>
      <c r="K20" s="12">
        <v>1.8</v>
      </c>
      <c r="L20" s="12">
        <v>2.1</v>
      </c>
    </row>
    <row r="21" spans="2:13">
      <c r="B21" s="8" t="s">
        <v>112</v>
      </c>
      <c r="C21" s="12">
        <v>1.1000000000000001</v>
      </c>
      <c r="D21" s="12">
        <v>1.2</v>
      </c>
      <c r="E21" s="12">
        <v>1.3</v>
      </c>
      <c r="F21" s="12">
        <v>1.4</v>
      </c>
      <c r="G21" s="12">
        <v>1.5</v>
      </c>
      <c r="H21" s="12">
        <v>1.6</v>
      </c>
      <c r="I21" s="12">
        <v>1.6</v>
      </c>
      <c r="J21" s="12">
        <v>1.7</v>
      </c>
      <c r="K21" s="12">
        <v>1.8</v>
      </c>
      <c r="L21" s="12">
        <v>2.1</v>
      </c>
    </row>
    <row r="22" spans="2:13">
      <c r="B22" s="8" t="s">
        <v>113</v>
      </c>
      <c r="C22" s="12">
        <v>1.5</v>
      </c>
      <c r="D22" s="12">
        <v>1.7</v>
      </c>
      <c r="E22" s="12">
        <v>1.8</v>
      </c>
      <c r="F22" s="12">
        <v>2</v>
      </c>
      <c r="G22" s="12">
        <v>2.1</v>
      </c>
      <c r="H22" s="12">
        <v>2.2000000000000002</v>
      </c>
      <c r="I22" s="12">
        <v>2.2999999999999998</v>
      </c>
      <c r="J22" s="12">
        <v>2.4</v>
      </c>
      <c r="K22" s="12">
        <v>2.5</v>
      </c>
      <c r="L22" s="12">
        <v>2.9</v>
      </c>
    </row>
    <row r="23" spans="2:13">
      <c r="B23" s="8" t="s">
        <v>114</v>
      </c>
      <c r="C23" s="12">
        <v>1.9</v>
      </c>
      <c r="D23" s="12">
        <v>2.1</v>
      </c>
      <c r="E23" s="12">
        <v>2.2999999999999998</v>
      </c>
      <c r="F23" s="12">
        <v>2.5</v>
      </c>
      <c r="G23" s="12">
        <v>2.6</v>
      </c>
      <c r="H23" s="12">
        <v>2.7</v>
      </c>
      <c r="I23" s="12">
        <v>2.9</v>
      </c>
      <c r="J23" s="12">
        <v>3</v>
      </c>
      <c r="K23" s="12">
        <v>3.1</v>
      </c>
      <c r="L23" s="12">
        <v>3.7</v>
      </c>
    </row>
    <row r="24" spans="2:13">
      <c r="B24" s="8"/>
      <c r="C24" s="12"/>
      <c r="D24" s="12"/>
      <c r="E24" s="12"/>
      <c r="F24" s="12"/>
      <c r="G24" s="12"/>
      <c r="H24" s="12"/>
      <c r="I24" s="12"/>
      <c r="J24" s="12"/>
      <c r="K24" s="12"/>
      <c r="L24" s="12"/>
    </row>
    <row r="26" spans="2:13">
      <c r="B26" s="8" t="s">
        <v>142</v>
      </c>
      <c r="C26" s="2"/>
      <c r="D26" s="2"/>
      <c r="E26" s="2"/>
      <c r="F26" s="2"/>
      <c r="G26" s="2"/>
      <c r="H26" s="2"/>
      <c r="I26" s="2"/>
      <c r="J26" s="2"/>
      <c r="K26" s="2"/>
      <c r="L26" s="2"/>
    </row>
    <row r="27" spans="2:13">
      <c r="B27" s="9" t="s">
        <v>143</v>
      </c>
      <c r="C27" s="2"/>
      <c r="D27" s="2"/>
      <c r="E27" s="2"/>
      <c r="F27" s="2"/>
      <c r="G27" s="2"/>
      <c r="H27" s="2"/>
      <c r="I27" s="2"/>
      <c r="J27" s="2"/>
      <c r="K27" s="2"/>
      <c r="L27" s="2"/>
    </row>
    <row r="28" spans="2:13" ht="17.399999999999999">
      <c r="B28" s="8" t="s">
        <v>108</v>
      </c>
      <c r="C28" s="2"/>
      <c r="D28" s="2"/>
      <c r="E28" s="2"/>
      <c r="F28" s="2"/>
      <c r="G28" s="2"/>
      <c r="H28" s="2"/>
      <c r="I28" s="2"/>
      <c r="J28" s="2"/>
      <c r="K28" s="2"/>
      <c r="L28" s="2"/>
    </row>
    <row r="29" spans="2:13">
      <c r="B29" s="10" t="s">
        <v>109</v>
      </c>
      <c r="C29" s="11">
        <v>1.3</v>
      </c>
      <c r="D29" s="11">
        <v>1.6</v>
      </c>
      <c r="E29" s="11">
        <v>1.8</v>
      </c>
      <c r="F29" s="11">
        <v>2</v>
      </c>
      <c r="G29" s="11">
        <v>2.2000000000000002</v>
      </c>
      <c r="H29" s="11">
        <v>2.4</v>
      </c>
      <c r="I29" s="11">
        <v>2.6</v>
      </c>
      <c r="J29" s="11">
        <v>2.8</v>
      </c>
      <c r="K29" s="11">
        <v>3</v>
      </c>
      <c r="L29" s="11">
        <v>4</v>
      </c>
    </row>
    <row r="30" spans="2:13">
      <c r="B30" s="8" t="s">
        <v>164</v>
      </c>
      <c r="C30" s="12">
        <f>ROUND(0.7705*LN(C29)+0.4503,1)</f>
        <v>0.7</v>
      </c>
      <c r="D30" s="12">
        <f t="shared" ref="D30:L30" si="0">ROUND(0.7705*LN(D29)+0.4503,1)</f>
        <v>0.8</v>
      </c>
      <c r="E30" s="12">
        <f t="shared" si="0"/>
        <v>0.9</v>
      </c>
      <c r="F30" s="12">
        <f t="shared" si="0"/>
        <v>1</v>
      </c>
      <c r="G30" s="12">
        <f t="shared" si="0"/>
        <v>1.1000000000000001</v>
      </c>
      <c r="H30" s="12">
        <f t="shared" si="0"/>
        <v>1.1000000000000001</v>
      </c>
      <c r="I30" s="12">
        <f t="shared" si="0"/>
        <v>1.2</v>
      </c>
      <c r="J30" s="12">
        <f t="shared" si="0"/>
        <v>1.2</v>
      </c>
      <c r="K30" s="12">
        <f t="shared" si="0"/>
        <v>1.3</v>
      </c>
      <c r="L30" s="12">
        <f t="shared" si="0"/>
        <v>1.5</v>
      </c>
    </row>
    <row r="31" spans="2:13">
      <c r="B31" s="8" t="s">
        <v>144</v>
      </c>
      <c r="C31" s="12">
        <f>ROUND(0.9239*LN(C29)+0.926,1)</f>
        <v>1.2</v>
      </c>
      <c r="D31" s="12">
        <f t="shared" ref="D31:L31" si="1">ROUND(0.9239*LN(D29)+0.926,1)</f>
        <v>1.4</v>
      </c>
      <c r="E31" s="12">
        <f t="shared" si="1"/>
        <v>1.5</v>
      </c>
      <c r="F31" s="12">
        <f t="shared" si="1"/>
        <v>1.6</v>
      </c>
      <c r="G31" s="12">
        <f t="shared" si="1"/>
        <v>1.7</v>
      </c>
      <c r="H31" s="12">
        <f t="shared" si="1"/>
        <v>1.7</v>
      </c>
      <c r="I31" s="12">
        <f t="shared" si="1"/>
        <v>1.8</v>
      </c>
      <c r="J31" s="12">
        <f t="shared" si="1"/>
        <v>1.9</v>
      </c>
      <c r="K31" s="12">
        <f t="shared" si="1"/>
        <v>1.9</v>
      </c>
      <c r="L31" s="12">
        <f t="shared" si="1"/>
        <v>2.2000000000000002</v>
      </c>
    </row>
    <row r="32" spans="2:13">
      <c r="B32" s="8" t="s">
        <v>163</v>
      </c>
      <c r="C32" s="12">
        <f>ROUND(1.2199*LN(C29)+1.1556,1)</f>
        <v>1.5</v>
      </c>
      <c r="D32" s="12">
        <f t="shared" ref="D32:L32" si="2">ROUND(1.2199*LN(D29)+1.1556,1)</f>
        <v>1.7</v>
      </c>
      <c r="E32" s="12">
        <f t="shared" si="2"/>
        <v>1.9</v>
      </c>
      <c r="F32" s="12">
        <f t="shared" si="2"/>
        <v>2</v>
      </c>
      <c r="G32" s="12">
        <f t="shared" si="2"/>
        <v>2.1</v>
      </c>
      <c r="H32" s="12">
        <f t="shared" si="2"/>
        <v>2.2000000000000002</v>
      </c>
      <c r="I32" s="12">
        <f t="shared" si="2"/>
        <v>2.2999999999999998</v>
      </c>
      <c r="J32" s="12">
        <f t="shared" si="2"/>
        <v>2.4</v>
      </c>
      <c r="K32" s="12">
        <f t="shared" si="2"/>
        <v>2.5</v>
      </c>
      <c r="L32" s="12">
        <f t="shared" si="2"/>
        <v>2.8</v>
      </c>
    </row>
    <row r="33" spans="2:12">
      <c r="B33" s="8"/>
      <c r="C33" s="12"/>
      <c r="D33" s="12"/>
      <c r="E33" s="12"/>
      <c r="F33" s="12"/>
      <c r="G33" s="12"/>
      <c r="H33" s="12"/>
      <c r="I33" s="12"/>
      <c r="J33" s="12"/>
      <c r="K33" s="12"/>
      <c r="L33" s="12"/>
    </row>
    <row r="48" spans="2:12">
      <c r="B48" s="8" t="s">
        <v>106</v>
      </c>
      <c r="C48" s="2"/>
      <c r="D48" s="2"/>
      <c r="E48" s="2"/>
      <c r="F48" s="2"/>
      <c r="G48" s="2"/>
      <c r="H48" s="2"/>
      <c r="I48" s="2"/>
      <c r="J48" s="2"/>
      <c r="K48" s="2"/>
      <c r="L48" s="2"/>
    </row>
    <row r="49" spans="2:12">
      <c r="B49" s="9" t="s">
        <v>115</v>
      </c>
      <c r="C49" s="2"/>
      <c r="D49" s="2"/>
      <c r="E49" s="2"/>
      <c r="F49" s="2"/>
      <c r="G49" s="2"/>
      <c r="H49" s="2"/>
      <c r="I49" s="2"/>
      <c r="J49" s="2"/>
      <c r="K49" s="2"/>
      <c r="L49" s="2"/>
    </row>
    <row r="50" spans="2:12" ht="17.399999999999999">
      <c r="B50" s="8" t="s">
        <v>108</v>
      </c>
      <c r="C50" s="2"/>
      <c r="D50" s="2"/>
      <c r="E50" s="2"/>
      <c r="F50" s="2"/>
      <c r="G50" s="2"/>
      <c r="H50" s="2"/>
      <c r="I50" s="2"/>
      <c r="J50" s="2"/>
      <c r="K50" s="2"/>
      <c r="L50" s="2"/>
    </row>
    <row r="51" spans="2:12">
      <c r="B51" s="10" t="s">
        <v>109</v>
      </c>
      <c r="C51" s="11">
        <v>1.3</v>
      </c>
      <c r="D51" s="11">
        <v>1.6</v>
      </c>
      <c r="E51" s="11">
        <v>1.8</v>
      </c>
      <c r="F51" s="11">
        <v>2</v>
      </c>
      <c r="G51" s="11">
        <v>2.2000000000000002</v>
      </c>
      <c r="H51" s="11">
        <v>2.4</v>
      </c>
      <c r="I51" s="11">
        <v>2.6</v>
      </c>
      <c r="J51" s="11">
        <v>2.8</v>
      </c>
      <c r="K51" s="11">
        <v>3</v>
      </c>
      <c r="L51" s="11">
        <v>4</v>
      </c>
    </row>
    <row r="52" spans="2:12">
      <c r="B52" s="8" t="s">
        <v>110</v>
      </c>
      <c r="C52" s="12">
        <v>0.9</v>
      </c>
      <c r="D52" s="12">
        <v>1</v>
      </c>
      <c r="E52" s="12">
        <v>0.1</v>
      </c>
      <c r="F52" s="12">
        <v>1.2</v>
      </c>
      <c r="G52" s="12">
        <v>1.2</v>
      </c>
      <c r="H52" s="12">
        <v>1.3</v>
      </c>
      <c r="I52" s="12">
        <v>1.4</v>
      </c>
      <c r="J52" s="12">
        <v>1.4</v>
      </c>
      <c r="K52" s="12">
        <v>1.5</v>
      </c>
      <c r="L52" s="12">
        <v>1.8</v>
      </c>
    </row>
    <row r="53" spans="2:12">
      <c r="B53" s="8" t="s">
        <v>111</v>
      </c>
      <c r="C53" s="12">
        <v>1.1000000000000001</v>
      </c>
      <c r="D53" s="12">
        <v>1.3</v>
      </c>
      <c r="E53" s="12">
        <v>1.4</v>
      </c>
      <c r="F53" s="12">
        <v>1.5</v>
      </c>
      <c r="G53" s="12">
        <v>1.6</v>
      </c>
      <c r="H53" s="12">
        <v>1.6</v>
      </c>
      <c r="I53" s="12">
        <v>1.7</v>
      </c>
      <c r="J53" s="12">
        <v>1.8</v>
      </c>
      <c r="K53" s="12">
        <v>1.9</v>
      </c>
      <c r="L53" s="12">
        <v>2.2000000000000002</v>
      </c>
    </row>
    <row r="54" spans="2:12">
      <c r="B54" s="8" t="s">
        <v>112</v>
      </c>
      <c r="C54" s="12">
        <v>1.3</v>
      </c>
      <c r="D54" s="12">
        <v>1.4</v>
      </c>
      <c r="E54" s="12">
        <v>1.5</v>
      </c>
      <c r="F54" s="12">
        <v>1.6</v>
      </c>
      <c r="G54" s="12">
        <v>1.7</v>
      </c>
      <c r="H54" s="12">
        <v>1.8</v>
      </c>
      <c r="I54" s="12">
        <v>1.8</v>
      </c>
      <c r="J54" s="12">
        <v>1.9</v>
      </c>
      <c r="K54" s="12">
        <v>2</v>
      </c>
      <c r="L54" s="12">
        <v>2.4</v>
      </c>
    </row>
    <row r="55" spans="2:12">
      <c r="B55" s="8" t="s">
        <v>116</v>
      </c>
      <c r="C55" s="12">
        <v>1.5</v>
      </c>
      <c r="D55" s="12">
        <v>1.7</v>
      </c>
      <c r="E55" s="12">
        <v>1.8</v>
      </c>
      <c r="F55" s="12">
        <v>1.9</v>
      </c>
      <c r="G55" s="12">
        <v>2</v>
      </c>
      <c r="H55" s="12">
        <v>2.1</v>
      </c>
      <c r="I55" s="12">
        <v>2.2000000000000002</v>
      </c>
      <c r="J55" s="12">
        <v>2.2000000000000002</v>
      </c>
      <c r="K55" s="12">
        <v>2.2999999999999998</v>
      </c>
      <c r="L55" s="12">
        <v>2.7</v>
      </c>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R-VALUE CALCULATOR</vt:lpstr>
      <vt:lpstr>HEATING FLOOR SYSTEMS</vt:lpstr>
      <vt:lpstr>FOUNDATION TYPES</vt:lpstr>
      <vt:lpstr>WALL TYPES</vt:lpstr>
      <vt:lpstr>CLIMATE ZONES</vt:lpstr>
      <vt:lpstr>SOLUTIONS</vt:lpstr>
      <vt:lpstr>Images</vt:lpstr>
      <vt:lpstr>R-VALUES</vt:lpstr>
      <vt:lpstr>BE</vt:lpstr>
      <vt:lpstr>BEUE</vt:lpstr>
      <vt:lpstr>BEUS</vt:lpstr>
      <vt:lpstr>BEUSX</vt:lpstr>
      <vt:lpstr>BLANK</vt:lpstr>
      <vt:lpstr>BN</vt:lpstr>
      <vt:lpstr>Council</vt:lpstr>
      <vt:lpstr>Foundation_type</vt:lpstr>
      <vt:lpstr>Local_Authority</vt:lpstr>
      <vt:lpstr>Locked</vt:lpstr>
      <vt:lpstr>'R-VALUE CALCULATOR'!Print_Area</vt:lpstr>
      <vt:lpstr>unlocked</vt:lpstr>
      <vt:lpstr>WE</vt:lpstr>
      <vt:lpstr>WEUE</vt:lpstr>
      <vt:lpstr>WEUS</vt:lpstr>
      <vt:lpstr>WEUSX</vt:lpstr>
      <vt:lpstr>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Parodi</dc:creator>
  <cp:lastModifiedBy>Aldo Mortola</cp:lastModifiedBy>
  <cp:lastPrinted>2023-06-07T12:27:32Z</cp:lastPrinted>
  <dcterms:created xsi:type="dcterms:W3CDTF">2023-05-31T13:34:08Z</dcterms:created>
  <dcterms:modified xsi:type="dcterms:W3CDTF">2023-10-03T07:05:34Z</dcterms:modified>
</cp:coreProperties>
</file>